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M:\MOJE-ROBOTA\2019-023jk-SIR-MOST-SAFARI\07-Rozp\"/>
    </mc:Choice>
  </mc:AlternateContent>
  <xr:revisionPtr revIDLastSave="0" documentId="13_ncr:1_{6ADF2EB0-42B3-45DD-AB30-B16A653889F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zakázky" sheetId="1" r:id="rId1"/>
    <sheet name="SO 001 - Příprava území" sheetId="2" r:id="rId2"/>
    <sheet name="SO 201 - Most M1" sheetId="3" r:id="rId3"/>
  </sheets>
  <definedNames>
    <definedName name="_xlnm._FilterDatabase" localSheetId="1" hidden="1">'SO 001 - Příprava území'!$C$120:$K$174</definedName>
    <definedName name="_xlnm._FilterDatabase" localSheetId="2" hidden="1">'SO 201 - Most M1'!$C$126:$K$288</definedName>
    <definedName name="_xlnm.Print_Titles" localSheetId="0">'Rekapitulace zakázky'!$92:$92</definedName>
    <definedName name="_xlnm.Print_Titles" localSheetId="1">'SO 001 - Příprava území'!$120:$120</definedName>
    <definedName name="_xlnm.Print_Titles" localSheetId="2">'SO 201 - Most M1'!$126:$126</definedName>
    <definedName name="_xlnm.Print_Area" localSheetId="0">'Rekapitulace zakázky'!$D$4:$AO$35,'Rekapitulace zakázky'!$C$82:$AQ$97</definedName>
    <definedName name="_xlnm.Print_Area" localSheetId="1">'SO 001 - Příprava území'!$C$4:$J$39,'SO 001 - Příprava území'!$C$82:$J$102,'SO 001 - Příprava území'!$C$108:$K$174</definedName>
    <definedName name="_xlnm.Print_Area" localSheetId="2">'SO 201 - Most M1'!$C$4:$J$39,'SO 201 - Most M1'!$C$82:$J$108,'SO 201 - Most M1'!$C$114:$K$288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286" i="3"/>
  <c r="BH286" i="3"/>
  <c r="BG286" i="3"/>
  <c r="BF286" i="3"/>
  <c r="T286" i="3"/>
  <c r="R286" i="3"/>
  <c r="P286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T238" i="3" s="1"/>
  <c r="R239" i="3"/>
  <c r="R238" i="3" s="1"/>
  <c r="P239" i="3"/>
  <c r="P238" i="3" s="1"/>
  <c r="BI231" i="3"/>
  <c r="BH231" i="3"/>
  <c r="BG231" i="3"/>
  <c r="BF231" i="3"/>
  <c r="T231" i="3"/>
  <c r="R231" i="3"/>
  <c r="P231" i="3"/>
  <c r="BI224" i="3"/>
  <c r="BH224" i="3"/>
  <c r="BG224" i="3"/>
  <c r="BF224" i="3"/>
  <c r="T224" i="3"/>
  <c r="R224" i="3"/>
  <c r="P224" i="3"/>
  <c r="BI217" i="3"/>
  <c r="BH217" i="3"/>
  <c r="BG217" i="3"/>
  <c r="BF217" i="3"/>
  <c r="T217" i="3"/>
  <c r="R217" i="3"/>
  <c r="P217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J124" i="3"/>
  <c r="J123" i="3"/>
  <c r="F123" i="3"/>
  <c r="F121" i="3"/>
  <c r="E119" i="3"/>
  <c r="J92" i="3"/>
  <c r="J91" i="3"/>
  <c r="F91" i="3"/>
  <c r="F89" i="3"/>
  <c r="E87" i="3"/>
  <c r="J18" i="3"/>
  <c r="E18" i="3"/>
  <c r="F124" i="3"/>
  <c r="J17" i="3"/>
  <c r="J12" i="3"/>
  <c r="J121" i="3" s="1"/>
  <c r="E7" i="3"/>
  <c r="E117" i="3" s="1"/>
  <c r="J37" i="2"/>
  <c r="J36" i="2"/>
  <c r="AY95" i="1"/>
  <c r="J35" i="2"/>
  <c r="AX95" i="1"/>
  <c r="BI173" i="2"/>
  <c r="BH173" i="2"/>
  <c r="BG173" i="2"/>
  <c r="BF173" i="2"/>
  <c r="T173" i="2"/>
  <c r="T172" i="2"/>
  <c r="R173" i="2"/>
  <c r="R172" i="2"/>
  <c r="P173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T122" i="2"/>
  <c r="R123" i="2"/>
  <c r="R122" i="2"/>
  <c r="P123" i="2"/>
  <c r="P122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 s="1"/>
  <c r="J17" i="2"/>
  <c r="J12" i="2"/>
  <c r="J89" i="2"/>
  <c r="E7" i="2"/>
  <c r="E111" i="2"/>
  <c r="L90" i="1"/>
  <c r="AM90" i="1"/>
  <c r="AM89" i="1"/>
  <c r="L89" i="1"/>
  <c r="AM87" i="1"/>
  <c r="L87" i="1"/>
  <c r="L85" i="1"/>
  <c r="L84" i="1"/>
  <c r="BK286" i="3"/>
  <c r="J280" i="3"/>
  <c r="J278" i="3"/>
  <c r="J273" i="3"/>
  <c r="BK270" i="3"/>
  <c r="J264" i="3"/>
  <c r="J262" i="3"/>
  <c r="J260" i="3"/>
  <c r="J258" i="3"/>
  <c r="J253" i="3"/>
  <c r="BK251" i="3"/>
  <c r="J217" i="3"/>
  <c r="BK210" i="3"/>
  <c r="J201" i="3"/>
  <c r="BK199" i="3"/>
  <c r="BK197" i="3"/>
  <c r="BK195" i="3"/>
  <c r="J193" i="3"/>
  <c r="BK182" i="3"/>
  <c r="BK179" i="3"/>
  <c r="BK172" i="3"/>
  <c r="J157" i="3"/>
  <c r="BK153" i="3"/>
  <c r="J150" i="3"/>
  <c r="J134" i="3"/>
  <c r="J129" i="3"/>
  <c r="BK173" i="2"/>
  <c r="J170" i="2"/>
  <c r="BK168" i="2"/>
  <c r="J166" i="2"/>
  <c r="J162" i="2"/>
  <c r="BK149" i="2"/>
  <c r="J147" i="2"/>
  <c r="J145" i="2"/>
  <c r="J143" i="2"/>
  <c r="BK141" i="2"/>
  <c r="BK139" i="2"/>
  <c r="J137" i="2"/>
  <c r="J129" i="2"/>
  <c r="AS94" i="1"/>
  <c r="J286" i="3"/>
  <c r="BK280" i="3"/>
  <c r="BK278" i="3"/>
  <c r="BK273" i="3"/>
  <c r="J270" i="3"/>
  <c r="BK264" i="3"/>
  <c r="BK262" i="3"/>
  <c r="BK260" i="3"/>
  <c r="BK256" i="3"/>
  <c r="BK253" i="3"/>
  <c r="BK239" i="3"/>
  <c r="BK231" i="3"/>
  <c r="BK224" i="3"/>
  <c r="J210" i="3"/>
  <c r="J207" i="3"/>
  <c r="BK203" i="3"/>
  <c r="BK201" i="3"/>
  <c r="BK193" i="3"/>
  <c r="BK175" i="3"/>
  <c r="BK168" i="3"/>
  <c r="BK160" i="3"/>
  <c r="BK157" i="3"/>
  <c r="BK150" i="3"/>
  <c r="BK142" i="3"/>
  <c r="BK134" i="3"/>
  <c r="BK129" i="3"/>
  <c r="J173" i="2"/>
  <c r="BK170" i="2"/>
  <c r="BK166" i="2"/>
  <c r="BK162" i="2"/>
  <c r="BK159" i="2"/>
  <c r="J151" i="2"/>
  <c r="BK137" i="2"/>
  <c r="J135" i="2"/>
  <c r="BK133" i="2"/>
  <c r="J131" i="2"/>
  <c r="BK127" i="2"/>
  <c r="BK258" i="3"/>
  <c r="J256" i="3"/>
  <c r="BK248" i="3"/>
  <c r="J242" i="3"/>
  <c r="J239" i="3"/>
  <c r="J224" i="3"/>
  <c r="BK207" i="3"/>
  <c r="J197" i="3"/>
  <c r="J195" i="3"/>
  <c r="J188" i="3"/>
  <c r="BK184" i="3"/>
  <c r="BK177" i="3"/>
  <c r="J165" i="3"/>
  <c r="J160" i="3"/>
  <c r="J153" i="3"/>
  <c r="BK147" i="3"/>
  <c r="J159" i="2"/>
  <c r="J156" i="2"/>
  <c r="BK153" i="2"/>
  <c r="BK151" i="2"/>
  <c r="J149" i="2"/>
  <c r="BK145" i="2"/>
  <c r="J139" i="2"/>
  <c r="J133" i="2"/>
  <c r="BK131" i="2"/>
  <c r="BK129" i="2"/>
  <c r="J127" i="2"/>
  <c r="J123" i="2"/>
  <c r="J251" i="3"/>
  <c r="J248" i="3"/>
  <c r="BK242" i="3"/>
  <c r="J231" i="3"/>
  <c r="BK217" i="3"/>
  <c r="J203" i="3"/>
  <c r="J199" i="3"/>
  <c r="BK188" i="3"/>
  <c r="J184" i="3"/>
  <c r="J182" i="3"/>
  <c r="J179" i="3"/>
  <c r="J177" i="3"/>
  <c r="J175" i="3"/>
  <c r="J172" i="3"/>
  <c r="J168" i="3"/>
  <c r="BK165" i="3"/>
  <c r="J147" i="3"/>
  <c r="J142" i="3"/>
  <c r="J168" i="2"/>
  <c r="BK156" i="2"/>
  <c r="J153" i="2"/>
  <c r="BK147" i="2"/>
  <c r="BK143" i="2"/>
  <c r="J141" i="2"/>
  <c r="BK135" i="2"/>
  <c r="BK123" i="2"/>
  <c r="R126" i="2" l="1"/>
  <c r="T155" i="2"/>
  <c r="R165" i="2"/>
  <c r="BK126" i="2"/>
  <c r="J126" i="2"/>
  <c r="J98" i="2" s="1"/>
  <c r="BK155" i="2"/>
  <c r="J155" i="2" s="1"/>
  <c r="J99" i="2" s="1"/>
  <c r="BK165" i="2"/>
  <c r="J165" i="2"/>
  <c r="J100" i="2" s="1"/>
  <c r="T126" i="2"/>
  <c r="T121" i="2" s="1"/>
  <c r="R155" i="2"/>
  <c r="R121" i="2" s="1"/>
  <c r="P165" i="2"/>
  <c r="BK128" i="3"/>
  <c r="J128" i="3" s="1"/>
  <c r="J97" i="3" s="1"/>
  <c r="R128" i="3"/>
  <c r="BK156" i="3"/>
  <c r="J156" i="3" s="1"/>
  <c r="J98" i="3" s="1"/>
  <c r="R156" i="3"/>
  <c r="BK167" i="3"/>
  <c r="J167" i="3" s="1"/>
  <c r="J99" i="3" s="1"/>
  <c r="R167" i="3"/>
  <c r="BK174" i="3"/>
  <c r="J174" i="3" s="1"/>
  <c r="J100" i="3" s="1"/>
  <c r="P174" i="3"/>
  <c r="R174" i="3"/>
  <c r="BK181" i="3"/>
  <c r="J181" i="3"/>
  <c r="J101" i="3" s="1"/>
  <c r="P181" i="3"/>
  <c r="T181" i="3"/>
  <c r="P192" i="3"/>
  <c r="T192" i="3"/>
  <c r="T209" i="3"/>
  <c r="P126" i="2"/>
  <c r="P155" i="2"/>
  <c r="P121" i="2" s="1"/>
  <c r="AU95" i="1" s="1"/>
  <c r="T165" i="2"/>
  <c r="P128" i="3"/>
  <c r="T128" i="3"/>
  <c r="P156" i="3"/>
  <c r="T156" i="3"/>
  <c r="P167" i="3"/>
  <c r="T167" i="3"/>
  <c r="T174" i="3"/>
  <c r="R181" i="3"/>
  <c r="BK192" i="3"/>
  <c r="J192" i="3" s="1"/>
  <c r="J102" i="3" s="1"/>
  <c r="R192" i="3"/>
  <c r="BK209" i="3"/>
  <c r="J209" i="3" s="1"/>
  <c r="J103" i="3" s="1"/>
  <c r="P209" i="3"/>
  <c r="R209" i="3"/>
  <c r="BK241" i="3"/>
  <c r="J241" i="3"/>
  <c r="J105" i="3" s="1"/>
  <c r="P241" i="3"/>
  <c r="R241" i="3"/>
  <c r="T241" i="3"/>
  <c r="BK250" i="3"/>
  <c r="J250" i="3"/>
  <c r="J106" i="3" s="1"/>
  <c r="P250" i="3"/>
  <c r="R250" i="3"/>
  <c r="T250" i="3"/>
  <c r="BK255" i="3"/>
  <c r="J255" i="3"/>
  <c r="J107" i="3" s="1"/>
  <c r="P255" i="3"/>
  <c r="R255" i="3"/>
  <c r="T255" i="3"/>
  <c r="E85" i="2"/>
  <c r="BE123" i="2"/>
  <c r="BE127" i="2"/>
  <c r="BE129" i="2"/>
  <c r="BE137" i="2"/>
  <c r="BE145" i="2"/>
  <c r="BE149" i="2"/>
  <c r="BE162" i="2"/>
  <c r="BE170" i="2"/>
  <c r="E85" i="3"/>
  <c r="J89" i="3"/>
  <c r="BE134" i="3"/>
  <c r="BE153" i="3"/>
  <c r="BE157" i="3"/>
  <c r="BE193" i="3"/>
  <c r="BE195" i="3"/>
  <c r="BE207" i="3"/>
  <c r="F92" i="2"/>
  <c r="J115" i="2"/>
  <c r="BE135" i="2"/>
  <c r="BE139" i="2"/>
  <c r="BE141" i="2"/>
  <c r="BE166" i="2"/>
  <c r="BE168" i="2"/>
  <c r="BK122" i="2"/>
  <c r="J122" i="2"/>
  <c r="J97" i="2" s="1"/>
  <c r="BK172" i="2"/>
  <c r="J172" i="2" s="1"/>
  <c r="J101" i="2" s="1"/>
  <c r="F92" i="3"/>
  <c r="BE129" i="3"/>
  <c r="BE150" i="3"/>
  <c r="BE172" i="3"/>
  <c r="BE179" i="3"/>
  <c r="BE188" i="3"/>
  <c r="BE199" i="3"/>
  <c r="BE217" i="3"/>
  <c r="BE251" i="3"/>
  <c r="BE256" i="3"/>
  <c r="BE143" i="2"/>
  <c r="BE147" i="2"/>
  <c r="BE153" i="2"/>
  <c r="BE173" i="2"/>
  <c r="BE168" i="3"/>
  <c r="BE177" i="3"/>
  <c r="BE197" i="3"/>
  <c r="BE242" i="3"/>
  <c r="BE253" i="3"/>
  <c r="BE262" i="3"/>
  <c r="BE270" i="3"/>
  <c r="BE273" i="3"/>
  <c r="BE278" i="3"/>
  <c r="BE280" i="3"/>
  <c r="BE131" i="2"/>
  <c r="BE133" i="2"/>
  <c r="BE151" i="2"/>
  <c r="BE156" i="2"/>
  <c r="BE159" i="2"/>
  <c r="BE142" i="3"/>
  <c r="BE147" i="3"/>
  <c r="BE160" i="3"/>
  <c r="BE165" i="3"/>
  <c r="BE175" i="3"/>
  <c r="BE182" i="3"/>
  <c r="BE184" i="3"/>
  <c r="BE201" i="3"/>
  <c r="BE203" i="3"/>
  <c r="BE210" i="3"/>
  <c r="BE224" i="3"/>
  <c r="BE231" i="3"/>
  <c r="BE239" i="3"/>
  <c r="BE248" i="3"/>
  <c r="BE258" i="3"/>
  <c r="BE260" i="3"/>
  <c r="BE264" i="3"/>
  <c r="BE286" i="3"/>
  <c r="BK238" i="3"/>
  <c r="J238" i="3" s="1"/>
  <c r="J104" i="3" s="1"/>
  <c r="F35" i="2"/>
  <c r="BB95" i="1"/>
  <c r="J34" i="2"/>
  <c r="AW95" i="1"/>
  <c r="F34" i="2"/>
  <c r="BA95" i="1"/>
  <c r="F37" i="2"/>
  <c r="BD95" i="1"/>
  <c r="F37" i="3"/>
  <c r="BD96" i="1"/>
  <c r="F36" i="3"/>
  <c r="BC96" i="1"/>
  <c r="F35" i="3"/>
  <c r="BB96" i="1"/>
  <c r="J34" i="3"/>
  <c r="AW96" i="1"/>
  <c r="F34" i="3"/>
  <c r="BA96" i="1"/>
  <c r="F36" i="2"/>
  <c r="BC95" i="1"/>
  <c r="T127" i="3" l="1"/>
  <c r="R127" i="3"/>
  <c r="P127" i="3"/>
  <c r="AU96" i="1"/>
  <c r="BK121" i="2"/>
  <c r="J121" i="2"/>
  <c r="J96" i="2" s="1"/>
  <c r="BK127" i="3"/>
  <c r="J127" i="3" s="1"/>
  <c r="J96" i="3" s="1"/>
  <c r="J33" i="2"/>
  <c r="AV95" i="1"/>
  <c r="AT95" i="1" s="1"/>
  <c r="AU94" i="1"/>
  <c r="F33" i="2"/>
  <c r="AZ95" i="1"/>
  <c r="BD94" i="1"/>
  <c r="W33" i="1"/>
  <c r="J33" i="3"/>
  <c r="AV96" i="1"/>
  <c r="AT96" i="1" s="1"/>
  <c r="BB94" i="1"/>
  <c r="W31" i="1" s="1"/>
  <c r="BA94" i="1"/>
  <c r="W30" i="1" s="1"/>
  <c r="BC94" i="1"/>
  <c r="W32" i="1" s="1"/>
  <c r="F33" i="3"/>
  <c r="AZ96" i="1" s="1"/>
  <c r="AZ94" i="1" l="1"/>
  <c r="W29" i="1"/>
  <c r="AY94" i="1"/>
  <c r="J30" i="3"/>
  <c r="AG96" i="1" s="1"/>
  <c r="AN96" i="1" s="1"/>
  <c r="J30" i="2"/>
  <c r="AG95" i="1"/>
  <c r="AN95" i="1" s="1"/>
  <c r="AX94" i="1"/>
  <c r="AW94" i="1"/>
  <c r="AK30" i="1"/>
  <c r="J39" i="3" l="1"/>
  <c r="J39" i="2"/>
  <c r="AV94" i="1"/>
  <c r="AK29" i="1"/>
  <c r="AG94" i="1"/>
  <c r="AK26" i="1"/>
  <c r="AK35" i="1" l="1"/>
  <c r="AT94" i="1"/>
  <c r="AN94" i="1" l="1"/>
</calcChain>
</file>

<file path=xl/sharedStrings.xml><?xml version="1.0" encoding="utf-8"?>
<sst xmlns="http://schemas.openxmlformats.org/spreadsheetml/2006/main" count="2614" uniqueCount="482">
  <si>
    <t>Export Komplet</t>
  </si>
  <si>
    <t/>
  </si>
  <si>
    <t>2.0</t>
  </si>
  <si>
    <t>ZAMOK</t>
  </si>
  <si>
    <t>False</t>
  </si>
  <si>
    <t>{c7d3d9fb-1b14-4dd9-80ea-14728a58dfbf}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</si>
  <si>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</si>
  <si>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</si>
  <si>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</si>
  <si>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</si>
  <si>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</si>
  <si>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</si>
  <si>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</si>
  <si>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</si>
  <si>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2019-023jk-2-R01Z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</si>
  <si>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</si>
  <si>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</si>
  <si>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SIR-MOST-M1-SAFARI</t>
  </si>
  <si>
    <t>KSO:</t>
  </si>
  <si>
    <t>821 19</t>
  </si>
  <si>
    <t>CC-CZ:</t>
  </si>
  <si>
    <t>Místo:</t>
  </si>
  <si>
    <t>ZOO Dvůr Králové</t>
  </si>
  <si>
    <t>Datum:</t>
  </si>
  <si>
    <t>20. 2. 2020</t>
  </si>
  <si>
    <t>Zadavatel:</t>
  </si>
  <si>
    <t>IČ:</t>
  </si>
  <si>
    <t>27478246</t>
  </si>
  <si>
    <t>DIČ:</t>
  </si>
  <si>
    <t>CZ27478246</t>
  </si>
  <si>
    <t>Uchazeč:</t>
  </si>
  <si>
    <t>Vyplň údaj</t>
  </si>
  <si>
    <t>Projektant:</t>
  </si>
  <si>
    <t>28786793</t>
  </si>
  <si>
    <t>Ing. Ivan Šír, projektování dopravních staveb a.s.</t>
  </si>
  <si>
    <t>CZ28786793</t>
  </si>
  <si>
    <t>True</t>
  </si>
  <si>
    <t>Zpracovatel:</t>
  </si>
  <si>
    <t>08034222</t>
  </si>
  <si>
    <t>Jaroslav Klíma</t>
  </si>
  <si>
    <t>Poznámka:</t>
  </si>
  <si>
    <t>R01 - Dotazy 18.02.2020._x000D_
Soupis prací je sestaven s využitím Cenové soustavy OTSKP 2019. Položky, které pochází z této cenové soustavy, jsou ve sloupci 'Cenová soustava' označeny popisem 'OTSKP 2019'. Veškeré další informace vymezující popis a podmínky použití těchto položek z Cenové soustavy, které nejsou uvedeny přímo v soupisu prací, jsou neomezeně dálkově k dispozici na https://www.sfdi.cz/pravidla-metodiky-a-ceniky/cenove-databaze.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</si>
  <si>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</si>
  <si>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</si>
  <si>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</si>
  <si>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</si>
  <si>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</si>
  <si>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</si>
  <si>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</si>
  <si>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</si>
  <si>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</si>
  <si>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</si>
  <si>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</si>
  <si>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</si>
  <si>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</si>
  <si>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</si>
  <si>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</si>
  <si>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</si>
  <si>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</si>
  <si>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</si>
  <si>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</si>
  <si>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</si>
  <si>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</si>
  <si>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</si>
  <si>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</si>
  <si>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</si>
  <si>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</si>
  <si>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</si>
  <si>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</si>
  <si>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</si>
  <si>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</si>
  <si>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</si>
  <si>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</si>
  <si>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</si>
  <si>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</si>
  <si>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</si>
  <si>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</si>
  <si>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</si>
  <si>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</si>
  <si>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</si>
  <si>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</si>
  <si>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</si>
  <si>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</si>
  <si>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</si>
  <si>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</si>
  <si>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</si>
  <si>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</si>
  <si>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</si>
  <si>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Příprava území</t>
  </si>
  <si>
    <t>STA</t>
  </si>
  <si>
    <t>1</t>
  </si>
  <si>
    <t>{b60166e0-230a-4678-94b6-c6adabb3520c}</t>
  </si>
  <si>
    <t>2</t>
  </si>
  <si>
    <t>SO 201</t>
  </si>
  <si>
    <t>Most M1</t>
  </si>
  <si>
    <t>{32896555-aa5e-42a6-a147-b8e7db95c86d}</t>
  </si>
  <si>
    <t>KRYCÍ LIST SOUPISU PRACÍ</t>
  </si>
  <si>
    <t>Objekt:</t>
  </si>
  <si>
    <t>SO 001 - Příprava území</t>
  </si>
  <si>
    <t>R01 - Dotazy 18.02.2020. Soupis prací je sestaven s využitím Cenové soustavy OTSKP 2019. Položky, které pochází z této cenové soustavy, jsou ve sloupci 'Cenová soustava' označeny popisem 'OTSKP 2019'. Veškeré další informace vymezující popis a podmínky použití těchto položek z Cenové soustavy, které nejsou uvedeny přímo v soupisu prací, jsou neomezeně dálkově k dispozici na https://www.sfdi.cz/pravidla-metodiky-a-ceniky/cenove-databaze.</t>
  </si>
  <si>
    <t>REKAPITULACE ČLENĚNÍ SOUPISU PRACÍ</t>
  </si>
  <si>
    <t>Kód dílu - Popis</t>
  </si>
  <si>
    <t>Cena celkem [CZK]</t>
  </si>
  <si>
    <t>Náklady ze soupisu prací</t>
  </si>
  <si>
    <t>-1</t>
  </si>
  <si>
    <t>015 - Poplatky za likvidaci odpadů</t>
  </si>
  <si>
    <t>016 - VŠEOBECNÉ KONSTRUKCE A PRÁCE</t>
  </si>
  <si>
    <t>1 - Zemní práce</t>
  </si>
  <si>
    <t>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</si>
  <si>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</si>
  <si>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</si>
  <si>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</si>
  <si>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</si>
  <si>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</si>
  <si>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</si>
  <si>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</si>
  <si>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</si>
  <si>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</si>
  <si>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</si>
  <si>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</si>
  <si>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</si>
  <si>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</si>
  <si>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</si>
  <si>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015</t>
  </si>
  <si>
    <t>Poplatky za likvidaci odpadů</t>
  </si>
  <si>
    <t>4</t>
  </si>
  <si>
    <t>ROZPOCET</t>
  </si>
  <si>
    <t>K</t>
  </si>
  <si>
    <t>015111</t>
  </si>
  <si>
    <t>POPLATKY ZA LIKVIDACI ODPADŮ NEKONTAMINOVANÝCH - 17 05 04  VYTĚŽENÉ ZEMINY A HORNINY -  I. TŘÍDA TĚŽITELNOSTI</t>
  </si>
  <si>
    <t>T</t>
  </si>
  <si>
    <t>1483620198</t>
  </si>
  <si>
    <t>VV</t>
  </si>
  <si>
    <t>skládka dle zhotovitele</t>
  </si>
  <si>
    <t>"11273 odkopy a očištění sloupů, opěr od přebytečné zeminy u základů"  30*2</t>
  </si>
  <si>
    <t>016</t>
  </si>
  <si>
    <t>VŠEOBECNÉ KONSTRUKCE A PRÁCE</t>
  </si>
  <si>
    <t>02520</t>
  </si>
  <si>
    <t>ZKOUŠENÍ MATERIÁLŮ NEZÁVISLOU ZKUŠEBNOU</t>
  </si>
  <si>
    <t>KPL</t>
  </si>
  <si>
    <t>-1776906486</t>
  </si>
  <si>
    <t>"materiály použité pro opravu mostu"  1</t>
  </si>
  <si>
    <t>3</t>
  </si>
  <si>
    <t>02851</t>
  </si>
  <si>
    <t>PRŮZKUMNÉ PRÁCE DIAGNOSTIKY KONSTRUKCÍ NA POVRCHU</t>
  </si>
  <si>
    <t>436700944</t>
  </si>
  <si>
    <t>"průzkumné práce diagnostika kcí před, během a při výstavbě"  1</t>
  </si>
  <si>
    <t>02911</t>
  </si>
  <si>
    <t>OSTATNÍ POŽADAVKY - GEODETICKÉ ZAMĚŘENÍ</t>
  </si>
  <si>
    <t>HM</t>
  </si>
  <si>
    <t>-647830681</t>
  </si>
  <si>
    <t>"geodetické práce před, během a po výstavbě"  1</t>
  </si>
  <si>
    <t>5</t>
  </si>
  <si>
    <t>02940</t>
  </si>
  <si>
    <t>OSTATNÍ POŽADAVKY - VYPRACOVÁNÍ DOKUMENTACE</t>
  </si>
  <si>
    <t>2044265093</t>
  </si>
  <si>
    <t>"realizační dokumentace"  1</t>
  </si>
  <si>
    <t>6</t>
  </si>
  <si>
    <t>02944</t>
  </si>
  <si>
    <t>OSTAT POŽADAVKY - DOKUMENTACE SKUTEČ PROVEDENÍ V DIGIT FORMĚ</t>
  </si>
  <si>
    <t>-125508890</t>
  </si>
  <si>
    <t>7</t>
  </si>
  <si>
    <t>02946</t>
  </si>
  <si>
    <t>OSTAT POŽADAVKY - FOTODOKUMENTACE</t>
  </si>
  <si>
    <t>-1703780995</t>
  </si>
  <si>
    <t>"fotodokumentace před, během a při výstavbě"  1</t>
  </si>
  <si>
    <t>8</t>
  </si>
  <si>
    <t>02950</t>
  </si>
  <si>
    <t>OSTATNÍ POŽADAVKY - POSUDKY, KONTROLY, REVIZNÍ ZPRÁVY</t>
  </si>
  <si>
    <t>-2138019478</t>
  </si>
  <si>
    <t>9</t>
  </si>
  <si>
    <t>02953</t>
  </si>
  <si>
    <t>OSTATNÍ POŽADAVKY - HLAVNÍ MOSTNÍ PROHLÍDKA</t>
  </si>
  <si>
    <t>KUS</t>
  </si>
  <si>
    <t>338337912</t>
  </si>
  <si>
    <t>"po výstavbě"  1</t>
  </si>
  <si>
    <t>10</t>
  </si>
  <si>
    <t>02991</t>
  </si>
  <si>
    <t>OSTATNÍ POŽADAVKY - INFORMAČNÍ TABULE</t>
  </si>
  <si>
    <t>-215585745</t>
  </si>
  <si>
    <t>11</t>
  </si>
  <si>
    <t>03100</t>
  </si>
  <si>
    <t>ZAŘÍZENÍ STAVENIŠTĚ - ZŘÍZENÍ, PROVOZ, DEMONTÁŽ</t>
  </si>
  <si>
    <t>51320199</t>
  </si>
  <si>
    <t>"pronájem buněk, mobilní WC, zajištění energií, záměsné vody apod."  1</t>
  </si>
  <si>
    <t>12</t>
  </si>
  <si>
    <t>03100-1</t>
  </si>
  <si>
    <t>STÍŽENÉ PODMÍNKY PŘI VÝSTAVBĚ</t>
  </si>
  <si>
    <t>2134688710</t>
  </si>
  <si>
    <t>13</t>
  </si>
  <si>
    <t>03720</t>
  </si>
  <si>
    <t>POMOC PRÁCE ZAJIŠŤ NEBO ZŘÍZ REGULACI A OCHRANU DOPRAVY</t>
  </si>
  <si>
    <t>2025912985</t>
  </si>
  <si>
    <t>"DIO během výstavby"  1</t>
  </si>
  <si>
    <t>14</t>
  </si>
  <si>
    <t>03730</t>
  </si>
  <si>
    <t>POMOC PRÁCE ZAJIŠŤ NEBO ZŘÍZ OCHRANU INŽENÝRSKÝCH SÍTÍ</t>
  </si>
  <si>
    <t>-746210156</t>
  </si>
  <si>
    <t>"průzkumné práce, ochrana, zajištění inženýrských sítí v místech dotčených stavbou, zařízením staveniště"  1</t>
  </si>
  <si>
    <t>33811-1</t>
  </si>
  <si>
    <t>DEMONTÁŽ, ZPĚTNÁ MONTÁŽ A DROBNÉ OPRAVY STÁVAJÍCÍHO OPLOCENÍ</t>
  </si>
  <si>
    <t>1983489254</t>
  </si>
  <si>
    <t>Zemní práce</t>
  </si>
  <si>
    <t>16</t>
  </si>
  <si>
    <t>11120</t>
  </si>
  <si>
    <t>ODSTRANĚNÍ KŘOVIN</t>
  </si>
  <si>
    <t>M2</t>
  </si>
  <si>
    <t>1021031251</t>
  </si>
  <si>
    <t>dřevní hmota ponechána v SAFARI pro další využití, doprava do 5km</t>
  </si>
  <si>
    <t>"odstranění křovin v blízkém okolí mostu"  60*2*2</t>
  </si>
  <si>
    <t>17</t>
  </si>
  <si>
    <t>11202</t>
  </si>
  <si>
    <t>KÁCENÍ STROMŮ D KMENE DO 0,9M S ODSTRANĚNÍM PAŘEZŮ</t>
  </si>
  <si>
    <t>-842861951</t>
  </si>
  <si>
    <t>"stromy zasahující do nosné kce mostu"  5</t>
  </si>
  <si>
    <t>18</t>
  </si>
  <si>
    <t>12273</t>
  </si>
  <si>
    <t>ODKOPÁVKY A PROKOPÁVKY OBECNÉ TŘ. I</t>
  </si>
  <si>
    <t>M3</t>
  </si>
  <si>
    <t>1656421411</t>
  </si>
  <si>
    <t>"odkopy a očištění sloupů, opěr od přebytečné zeminy u základů"  30</t>
  </si>
  <si>
    <t>Ostatní konstrukce a práce, bourání</t>
  </si>
  <si>
    <t>101</t>
  </si>
  <si>
    <t>916312</t>
  </si>
  <si>
    <t>DOPRAVNÍ ZÁBRANY Z2 S FÓLIÍ TŘ 1 - MONTÁŽ S PŘESUNEM</t>
  </si>
  <si>
    <t>2137004459</t>
  </si>
  <si>
    <t>102</t>
  </si>
  <si>
    <t>916313</t>
  </si>
  <si>
    <t>DOPRAVNÍ ZÁBRANY Z2 S FÓLIÍ TŘ 1 - DEMONTÁŽ</t>
  </si>
  <si>
    <t>-1293432907</t>
  </si>
  <si>
    <t>103</t>
  </si>
  <si>
    <t>916319</t>
  </si>
  <si>
    <t>DOPRAVNÍ ZÁBRANY Z2 - NÁJEMNÉ</t>
  </si>
  <si>
    <t>KSDEN</t>
  </si>
  <si>
    <t>-1081375153</t>
  </si>
  <si>
    <t>4*4*30</t>
  </si>
  <si>
    <t>OST</t>
  </si>
  <si>
    <t>Ostatní</t>
  </si>
  <si>
    <t>25</t>
  </si>
  <si>
    <t>999-999</t>
  </si>
  <si>
    <t>ROZPOCTOVA REZERVA</t>
  </si>
  <si>
    <t>KČ</t>
  </si>
  <si>
    <t>262144</t>
  </si>
  <si>
    <t>-1655621270</t>
  </si>
  <si>
    <t>"10% Z celkové ceny stavby bez DPH - jednotková cena bez DPH bude součet cen za objekty SO 001 + SO 201"  0,1</t>
  </si>
  <si>
    <t>SO 201 - Most M1</t>
  </si>
  <si>
    <t>2 - Zakládání</t>
  </si>
  <si>
    <t>3 - Svislé a kompletní konstrukce</t>
  </si>
  <si>
    <t>4 - Vodorovné konstrukce</t>
  </si>
  <si>
    <t>5 - Komunikace pozemní</t>
  </si>
  <si>
    <t>6 - Úpravy povrchů, podlahy a osazování výplní</t>
  </si>
  <si>
    <t>711 - Izolace proti vodě, vlhkosti a plynům</t>
  </si>
  <si>
    <t>783 - Dokončovací práce - nátěry</t>
  </si>
  <si>
    <t>8 - Trubní vedení</t>
  </si>
  <si>
    <t>015130</t>
  </si>
  <si>
    <t>POPLATKY ZA LIKVIDACI ODPADŮ NEKONTAMINOVANÝCH - 17 03 02  VYBOURANÝ ASFALTOVÝ BETON BEZ DEHTU</t>
  </si>
  <si>
    <t>-1686579980</t>
  </si>
  <si>
    <t>"11372 - stávající asfaltové souvrství vč. izolace mostovky"  115*6*0,08*2,5</t>
  </si>
  <si>
    <t>"předpolí mostu" (10+10)*2,5</t>
  </si>
  <si>
    <t>Součet</t>
  </si>
  <si>
    <t>015140</t>
  </si>
  <si>
    <t>POPLATKY ZA LIKVIDACI ODPADŮ NEKONTAMINOVANÝCH - 17 01 01  BETON Z DEMOLIC OBJEKTŮ, ZÁKLADŮ TV</t>
  </si>
  <si>
    <t>1037132128</t>
  </si>
  <si>
    <t>"938542- z tryskání sanovaných ploch"  1358,786*0,01</t>
  </si>
  <si>
    <t>"97816-1 - stávající nosná kce"  115*15,5*0,05</t>
  </si>
  <si>
    <t>"97816-1 - pilíře"  ((3,14*0,8)*(1,8+2,4+2,5+2,7+7*2,8+2,5))*2*0,05</t>
  </si>
  <si>
    <t>"97816-1 - opěry"  (2,5+1,3)*7,5*0,05</t>
  </si>
  <si>
    <t>"odpočet gepardi - stáv nosn kce + pilíře"  -((64*8)+((3,14*0,8)*(7*2,8))*2)*0,05</t>
  </si>
  <si>
    <t>015145</t>
  </si>
  <si>
    <t>POPLATKY ZA LIKVIDACI ODPADŮ NEKONTAMINOVANÝCH - 17 01 01  ARMOVANÝ BETON Z DEMOLIC OBJEKTŮ, ZÁKLADŮ TV</t>
  </si>
  <si>
    <t>-216056619</t>
  </si>
  <si>
    <t>"96716 - stávající ŽB římsy"  (0,2+0,2)*115*2,5</t>
  </si>
  <si>
    <t>"96716 - ubourání závěrných zídek"  (7,5*0,1*2)*2,5</t>
  </si>
  <si>
    <t>015240</t>
  </si>
  <si>
    <t>POPLATKY ZA LIKVIDACI ODPADŮ NEKONTAMINOVANÝCH - 20 03 99  ODPAD PODOBNÝ KOMUNÁLNÍMU ODPADU</t>
  </si>
  <si>
    <t>1695848150</t>
  </si>
  <si>
    <t>"odpad ze stavby - zbytky obalů, odpad z provozu staveniště apod., mostní závěry"  15</t>
  </si>
  <si>
    <t>015330</t>
  </si>
  <si>
    <t>POPLATKY ZA LIKVIDACI ODPADŮ NEKONTAMINOVANÝCH - 17 05 04  KAMENNÁ SUŤ</t>
  </si>
  <si>
    <t>-308365606</t>
  </si>
  <si>
    <t>"11353 - stávající kamenné obrubníky"  115*2*0,13</t>
  </si>
  <si>
    <t>015420</t>
  </si>
  <si>
    <t>POPLATKY ZA LIKVIDACI ODPADŮ NEKONTAMINOVANÝCH - 17 06 04  ZBYTKY IZOLAČNÍCH MATERIÁLŮ</t>
  </si>
  <si>
    <t>1338846487</t>
  </si>
  <si>
    <t>"97817"  115*7*0,01</t>
  </si>
  <si>
    <t>11353</t>
  </si>
  <si>
    <t>ODSTRANĚNÍ CHODNÍKOVÝCH KAMENNÝCH OBRUBNÍKŮ</t>
  </si>
  <si>
    <t>M</t>
  </si>
  <si>
    <t>-926321083</t>
  </si>
  <si>
    <t>"stávající kamenné obrubníky"  115*2</t>
  </si>
  <si>
    <t>11372</t>
  </si>
  <si>
    <t>FRÉZOVÁNÍ ZPEVNĚNÝCH PLOCH ASFALTOVÝCH</t>
  </si>
  <si>
    <t>379114290</t>
  </si>
  <si>
    <t>"na mostě - stávající asfaltové souvrství vč. izolace mostovky"  115*6*0,08</t>
  </si>
  <si>
    <t>"předpolí mostu" 10+10</t>
  </si>
  <si>
    <t>17250</t>
  </si>
  <si>
    <t>ZŘÍZENÍ TĚSNĚNÍ ZE ZEMIN NEPROPUSTNÝCH</t>
  </si>
  <si>
    <t>687135019</t>
  </si>
  <si>
    <t>"těsnící vrstva v předpolí mostu pod drenáž"  7,5*0,5*2</t>
  </si>
  <si>
    <t>Zakládání</t>
  </si>
  <si>
    <t>21331</t>
  </si>
  <si>
    <t>DRENÁŽNÍ VRSTVY Z BETONU MEZEROVITÉHO (DRENÁŽNÍHO)</t>
  </si>
  <si>
    <t>-32831265</t>
  </si>
  <si>
    <t>"předpolí mostu okolo drenážní trubky"  7,5*0,15*2</t>
  </si>
  <si>
    <t>"předpolí mostu - přechodový klín"  (1,3+2,7)*7,5</t>
  </si>
  <si>
    <t>21461</t>
  </si>
  <si>
    <t>SEPARAČNÍ GEOTEXTILIE</t>
  </si>
  <si>
    <t>-172255928</t>
  </si>
  <si>
    <t>"500g/m2 - separace pod ŠD vrstvy v předpolí mostu"  11*6,5*2</t>
  </si>
  <si>
    <t>Svislé a kompletní konstrukce</t>
  </si>
  <si>
    <t>31717</t>
  </si>
  <si>
    <t>KOVOVÉ KONSTRUKCE PRO KOTVENÍ ŘÍMSY</t>
  </si>
  <si>
    <t>KG</t>
  </si>
  <si>
    <t>1612484979</t>
  </si>
  <si>
    <t>"R01 - kotvení říms"  230*6</t>
  </si>
  <si>
    <t>317325</t>
  </si>
  <si>
    <t>ŘÍMSY ZE ŽELEZOBETONU DO C30/37</t>
  </si>
  <si>
    <t>717029344</t>
  </si>
  <si>
    <t>"nové ŽB římsy"  (0,3+0,3)*115</t>
  </si>
  <si>
    <t>317365</t>
  </si>
  <si>
    <t>VÝZTUŽ ŘÍMS Z OCELI 10505, B500B</t>
  </si>
  <si>
    <t>-976976678</t>
  </si>
  <si>
    <t>"nové ŽB římsy - výztuž vč. kotvení"  (0,3+0,3)*115*0,14</t>
  </si>
  <si>
    <t>Vodorovné konstrukce</t>
  </si>
  <si>
    <t>457313</t>
  </si>
  <si>
    <t>VYROVNÁVACÍ A SPÁDOVÝ PROSTÝ BETON C16/20</t>
  </si>
  <si>
    <t>-417995815</t>
  </si>
  <si>
    <t>"podklad pod příčnou drenáž"  7,5*0,15*2</t>
  </si>
  <si>
    <t>457325</t>
  </si>
  <si>
    <t>VYROVNÁVACÍ A SPÁDOVÝ ŽELEZOBETON C30/37</t>
  </si>
  <si>
    <t>671194463</t>
  </si>
  <si>
    <t>"dobetonávka pod římsou"  115*0,1</t>
  </si>
  <si>
    <t>"dobetonávky závěrných zídek"  7,5*0,1*2</t>
  </si>
  <si>
    <t>457365</t>
  </si>
  <si>
    <t>VÝZTUŽ VYROV A SPÁD BETONU Z OCELI 10505, B500B</t>
  </si>
  <si>
    <t>-836247402</t>
  </si>
  <si>
    <t>"dobetonávka pod římsou - výztuž vč. kotvení"  (115*0,1)*0,13</t>
  </si>
  <si>
    <t>"dobetonávky závěrných zídek"  (7,5*0,1*2)*0,13</t>
  </si>
  <si>
    <t>Komunikace pozemní</t>
  </si>
  <si>
    <t>56330</t>
  </si>
  <si>
    <t>VOZOVKOVÉ VRSTVY ZE ŠTĚRKODRTI</t>
  </si>
  <si>
    <t>934831484</t>
  </si>
  <si>
    <t>"předpolí mostu f0-32 + f0-63"  (11+10)*6,3*0,15+(10,5+9,5)*6,5*0,15</t>
  </si>
  <si>
    <t>572123</t>
  </si>
  <si>
    <t>INFILTRAČNÍ POSTŘIK Z EMULZE DO 1,0KG/M2</t>
  </si>
  <si>
    <t>1157676600</t>
  </si>
  <si>
    <t>"předpolí mostu - pod ACP 16"  (15,5+15,5)*6</t>
  </si>
  <si>
    <t>19</t>
  </si>
  <si>
    <t>572211</t>
  </si>
  <si>
    <t>SPOJOVACÍ POSTŘIK Z ASFALTU DO 0,5KG/M2</t>
  </si>
  <si>
    <t>-906596076</t>
  </si>
  <si>
    <t>"na mostě - pod ACO 11"  115*6</t>
  </si>
  <si>
    <t>20</t>
  </si>
  <si>
    <t>572213</t>
  </si>
  <si>
    <t>SPOJOVACÍ POSTŘIK Z EMULZE DO 0,5KG/M2</t>
  </si>
  <si>
    <t>329410974</t>
  </si>
  <si>
    <t>"předpolí mostu - pod ACO 11"  (16+16)*6</t>
  </si>
  <si>
    <t>574A01</t>
  </si>
  <si>
    <t>ASFALTOVÝ BETON PRO OBRUSNÉ VRSTVY ACO 8</t>
  </si>
  <si>
    <t>217234811</t>
  </si>
  <si>
    <t>"na mostě"  115*6*0,05</t>
  </si>
  <si>
    <t>22</t>
  </si>
  <si>
    <t>574A04</t>
  </si>
  <si>
    <t>ASFALTOVÝ BETON PRO OBRUSNÉ VRSTVY ACO 11+, 11S</t>
  </si>
  <si>
    <t>1618385340</t>
  </si>
  <si>
    <t>"předpolí mostu"  (16+16)*6*0,05</t>
  </si>
  <si>
    <t>23</t>
  </si>
  <si>
    <t>574E06</t>
  </si>
  <si>
    <t>ASFALTOVÝ BETON PRO PODKLADNÍ VRSTVY ACP 16+, 16S</t>
  </si>
  <si>
    <t>-66460463</t>
  </si>
  <si>
    <t>"předpolí mostu"  (15,5+15,5)*6*0,05</t>
  </si>
  <si>
    <t>Úpravy povrchů, podlahy a osazování výplní</t>
  </si>
  <si>
    <t>24</t>
  </si>
  <si>
    <t>626111</t>
  </si>
  <si>
    <t>REPROFILACE PODHLEDŮ, SVISLÝCH PLOCH SANAČNÍ MALTOU JEDNOVRST TL 10MM</t>
  </si>
  <si>
    <t>2051114313</t>
  </si>
  <si>
    <t>60% z celkové plochy sanace</t>
  </si>
  <si>
    <t>"stávající nosná kce"  115*8*0,6</t>
  </si>
  <si>
    <t>"pilíře"  ((3,14*0,8)*(1,8+2,4+2,5+2,7+7*2,8+2,5))*2*0,6</t>
  </si>
  <si>
    <t>"opěry"  (2,5+1,3)*7,5*0,6</t>
  </si>
  <si>
    <t>"odpočet gepardi - stáv nosn kce + pilíře"  -((64*8)+((3,14*0,8)*(7*2,8))*2)*0,6</t>
  </si>
  <si>
    <t>626113</t>
  </si>
  <si>
    <t>REPROFILACE PODHLEDŮ, SVISLÝCH PLOCH SANAČNÍ MALTOU JEDNOVRST TL 30MM</t>
  </si>
  <si>
    <t>1977793318</t>
  </si>
  <si>
    <t>20% z celkové plochy sanace</t>
  </si>
  <si>
    <t>"stávající nosná kce"  115*8*0,2</t>
  </si>
  <si>
    <t>"pilíře"  ((3,14*0,8)*(1,8+2,4+2,5+2,7+7*2,8+2,5))*2*0,2</t>
  </si>
  <si>
    <t>"opěry"  (2,5+1,3)*7,5*0,2</t>
  </si>
  <si>
    <t>"odpočet gepardi - stáv nosn kce + pilíře"  -((64*8)+((3,14*0,8)*(7*2,8))*2)*0,2</t>
  </si>
  <si>
    <t>26</t>
  </si>
  <si>
    <t>626123</t>
  </si>
  <si>
    <t>REPROFIL PODHL, SVIS PLOCH SANAČ MALTOU DVOUVRST TL DO 60MM</t>
  </si>
  <si>
    <t>1095327874</t>
  </si>
  <si>
    <t>27</t>
  </si>
  <si>
    <t>62631</t>
  </si>
  <si>
    <t>SPOJOVACÍ MŮSTEK MEZI STARÝM A NOVÝM BETONEM</t>
  </si>
  <si>
    <t>1133297027</t>
  </si>
  <si>
    <t>"dobetonávka pod římsou"  115*0,75*2</t>
  </si>
  <si>
    <t>"sanace - stávající nosná kce"  115*8</t>
  </si>
  <si>
    <t>"sanace - pilíře"  ((3,14*0,8)*(1,8+2,4+2,5+2,7+7*2,8+2,5))*2</t>
  </si>
  <si>
    <t>"sanace - opěry"  (2,5+1,3)*7,5</t>
  </si>
  <si>
    <t>"odpočet gepardi - stáv nosn kce + pilíře"  -((64*8)+((3,14*0,8)*(7*2,8))*2)</t>
  </si>
  <si>
    <t>711</t>
  </si>
  <si>
    <t>Izolace proti vodě, vlhkosti a plynům</t>
  </si>
  <si>
    <t>28</t>
  </si>
  <si>
    <t>711442</t>
  </si>
  <si>
    <t>IZOLACE MOSTOVEK CELOPLOŠNÁ ASFALTOVÝMI PÁSY S PEČETÍCÍ VRSTVOU</t>
  </si>
  <si>
    <t>1335270995</t>
  </si>
  <si>
    <t>115*7,5+(1,5+1,5)*7,5</t>
  </si>
  <si>
    <t>783</t>
  </si>
  <si>
    <t>Dokončovací práce - nátěry</t>
  </si>
  <si>
    <t>29</t>
  </si>
  <si>
    <t>78382</t>
  </si>
  <si>
    <t>NÁTĚRY BETON KONSTR TYP S2 (OS-B)</t>
  </si>
  <si>
    <t>-1808230956</t>
  </si>
  <si>
    <t>"stávající nosná kce"  115*8</t>
  </si>
  <si>
    <t>"pilíře"  ((3,14*0,8)*(1,8+2,4+2,5+2,7+7*2,8+2,5))*2</t>
  </si>
  <si>
    <t>"opěry"  (2,5+1,3)*7,5</t>
  </si>
  <si>
    <t>30</t>
  </si>
  <si>
    <t>78383</t>
  </si>
  <si>
    <t>NÁTĚRY BETON KONSTR TYP S4 (OS-C)</t>
  </si>
  <si>
    <t>-1304541183</t>
  </si>
  <si>
    <t>"nové ŽB římsy"  (2+2)*115</t>
  </si>
  <si>
    <t>Trubní vedení</t>
  </si>
  <si>
    <t>31</t>
  </si>
  <si>
    <t>87533</t>
  </si>
  <si>
    <t>POTRUBÍ DREN Z TRUB PLAST DN DO 150MM</t>
  </si>
  <si>
    <t>1015524670</t>
  </si>
  <si>
    <t>7,5*2</t>
  </si>
  <si>
    <t>32</t>
  </si>
  <si>
    <t>87627</t>
  </si>
  <si>
    <t>CHRÁNIČKY Z TRUB PLASTOVÝCH DN DO 100MM</t>
  </si>
  <si>
    <t>-2124133829</t>
  </si>
  <si>
    <t>"v římse"  115*2*2</t>
  </si>
  <si>
    <t>33</t>
  </si>
  <si>
    <t>9112A1</t>
  </si>
  <si>
    <t>ZÁBRADLÍ MOSTNÍ S VODOR MADLY - DODÁVKA A MONTÁŽ</t>
  </si>
  <si>
    <t>1604237948</t>
  </si>
  <si>
    <t>"nové mostní zábradlí"  125*2</t>
  </si>
  <si>
    <t>34</t>
  </si>
  <si>
    <t>93140</t>
  </si>
  <si>
    <t>MOSTNÍ ZÁVĚRY PODPOVRCHOVÉ</t>
  </si>
  <si>
    <t>241615114</t>
  </si>
  <si>
    <t>7,5*4</t>
  </si>
  <si>
    <t>35</t>
  </si>
  <si>
    <t>936533</t>
  </si>
  <si>
    <t>MOSTNÍ ODVODŇOVACÍ SOUPRAVA 500/500</t>
  </si>
  <si>
    <t>-124355759</t>
  </si>
  <si>
    <t>"kompletní dodávka a montáž dle výkresu - včetně mříží, nerezových trub, odvodňovací trubičky izolace mostovky, jádrového vrtu skrz nosnou kci"  4</t>
  </si>
  <si>
    <t>936541</t>
  </si>
  <si>
    <t>MOSTNÍ ODVODŇOVACÍ TRUBKA (POVRCHŮ IZOLACE) Z NEREZ OCELI</t>
  </si>
  <si>
    <t>332331944</t>
  </si>
  <si>
    <t>"R01 - kompl. dodávka a montáž dle výkresu - včetně mříží, nerezových trub, odvodňovací trubičky izolace mostovky, jádrového vrtu skrz nosnou kci"  5</t>
  </si>
  <si>
    <t>36</t>
  </si>
  <si>
    <t>938542</t>
  </si>
  <si>
    <t>OČIŠTĚNÍ BETON KONSTR OTRYSKÁNÍM TLAK VODOU DO 500 BARŮ</t>
  </si>
  <si>
    <t>88170238</t>
  </si>
  <si>
    <t>"stávající nosná kce"  115*15,5</t>
  </si>
  <si>
    <t>37</t>
  </si>
  <si>
    <t>96618</t>
  </si>
  <si>
    <t>BOURÁNÍ KONSTRUKCÍ KOVOVÝCH</t>
  </si>
  <si>
    <t>-1309335226</t>
  </si>
  <si>
    <t>"stávající zábradlí"  125*2*0,03</t>
  </si>
  <si>
    <t>38</t>
  </si>
  <si>
    <t>96716</t>
  </si>
  <si>
    <t>VYBOURÁNÍ ČÁSTÍ KONSTRUKCÍ ŽELEZOBET</t>
  </si>
  <si>
    <t>-429684156</t>
  </si>
  <si>
    <t>"stávající ŽB římsy"  (0,2+0,2)*115</t>
  </si>
  <si>
    <t>"ubourání závěrných zídek"  7,5*0,1*2</t>
  </si>
  <si>
    <t>39</t>
  </si>
  <si>
    <t>96785</t>
  </si>
  <si>
    <t>VYBOURÁNÍ MOSTNÍCH DILATAČNÍCH ZÁVĚRŮ</t>
  </si>
  <si>
    <t>-690977400</t>
  </si>
  <si>
    <t>40</t>
  </si>
  <si>
    <t>97816-1</t>
  </si>
  <si>
    <t>ODSEKÁNÍ DEGRADOVANÝCH VRSTEV BETONU</t>
  </si>
  <si>
    <t>-92266253</t>
  </si>
  <si>
    <t>41</t>
  </si>
  <si>
    <t>97817</t>
  </si>
  <si>
    <t>ODSTRANĚNÍ MOSTNÍ IZOLACE</t>
  </si>
  <si>
    <t>-1144831215</t>
  </si>
  <si>
    <t>115*7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</si>
</sst>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  <fill>
      <patternFill patternType="solid">
        <fgColor rgb="FFFF9086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5" borderId="22" xfId="0" applyFont="1" applyFill="1" applyBorder="1" applyAlignment="1" applyProtection="1">
      <alignment horizontal="center" vertical="center"/>
    </xf>
    <xf numFmtId="0" fontId="21" fillId="6" borderId="22" xfId="0" applyFont="1" applyFill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A2" sqref="A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1"/>
      <c r="AQ5" s="21"/>
      <c r="AR5" s="19"/>
      <c r="BE5" s="24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21"/>
      <c r="AQ6" s="21"/>
      <c r="AR6" s="19"/>
      <c r="BE6" s="24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247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4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7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4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4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7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31</v>
      </c>
      <c r="AO13" s="21"/>
      <c r="AP13" s="21"/>
      <c r="AQ13" s="21"/>
      <c r="AR13" s="19"/>
      <c r="BE13" s="247"/>
      <c r="BS13" s="16" t="s">
        <v>6</v>
      </c>
    </row>
    <row r="14" spans="1:74" ht="12.75">
      <c r="B14" s="20"/>
      <c r="C14" s="21"/>
      <c r="D14" s="21"/>
      <c r="E14" s="252" t="s">
        <v>31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4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7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24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247"/>
      <c r="BS17" s="16" t="s">
        <v>36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7"/>
      <c r="BS18" s="16" t="s">
        <v>6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38</v>
      </c>
      <c r="AO19" s="21"/>
      <c r="AP19" s="21"/>
      <c r="AQ19" s="21"/>
      <c r="AR19" s="19"/>
      <c r="BE19" s="24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7"/>
      <c r="BS20" s="16" t="s">
        <v>36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7"/>
    </row>
    <row r="22" spans="1:71" s="1" customFormat="1" ht="12" customHeight="1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7"/>
    </row>
    <row r="23" spans="1:71" s="1" customFormat="1" ht="63" customHeight="1">
      <c r="B23" s="20"/>
      <c r="C23" s="21"/>
      <c r="D23" s="21"/>
      <c r="E23" s="254" t="s">
        <v>41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1"/>
      <c r="AP23" s="21"/>
      <c r="AQ23" s="21"/>
      <c r="AR23" s="19"/>
      <c r="BE23" s="24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7"/>
    </row>
    <row r="26" spans="1:71" s="2" customFormat="1" ht="25.9" customHeight="1">
      <c r="A26" s="33"/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5">
        <f>ROUND(AG94,2)</f>
        <v>0</v>
      </c>
      <c r="AL26" s="256"/>
      <c r="AM26" s="256"/>
      <c r="AN26" s="256"/>
      <c r="AO26" s="256"/>
      <c r="AP26" s="35"/>
      <c r="AQ26" s="35"/>
      <c r="AR26" s="38"/>
      <c r="BE26" s="24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7" t="s">
        <v>43</v>
      </c>
      <c r="M28" s="257"/>
      <c r="N28" s="257"/>
      <c r="O28" s="257"/>
      <c r="P28" s="257"/>
      <c r="Q28" s="35"/>
      <c r="R28" s="35"/>
      <c r="S28" s="35"/>
      <c r="T28" s="35"/>
      <c r="U28" s="35"/>
      <c r="V28" s="35"/>
      <c r="W28" s="257" t="s">
        <v>44</v>
      </c>
      <c r="X28" s="257"/>
      <c r="Y28" s="257"/>
      <c r="Z28" s="257"/>
      <c r="AA28" s="257"/>
      <c r="AB28" s="257"/>
      <c r="AC28" s="257"/>
      <c r="AD28" s="257"/>
      <c r="AE28" s="257"/>
      <c r="AF28" s="35"/>
      <c r="AG28" s="35"/>
      <c r="AH28" s="35"/>
      <c r="AI28" s="35"/>
      <c r="AJ28" s="35"/>
      <c r="AK28" s="257" t="s">
        <v>45</v>
      </c>
      <c r="AL28" s="257"/>
      <c r="AM28" s="257"/>
      <c r="AN28" s="257"/>
      <c r="AO28" s="257"/>
      <c r="AP28" s="35"/>
      <c r="AQ28" s="35"/>
      <c r="AR28" s="38"/>
      <c r="BE28" s="247"/>
    </row>
    <row r="29" spans="1:71" s="3" customFormat="1" ht="14.45" customHeight="1">
      <c r="B29" s="39"/>
      <c r="C29" s="40"/>
      <c r="D29" s="28" t="s">
        <v>46</v>
      </c>
      <c r="E29" s="40"/>
      <c r="F29" s="28" t="s">
        <v>47</v>
      </c>
      <c r="G29" s="40"/>
      <c r="H29" s="40"/>
      <c r="I29" s="40"/>
      <c r="J29" s="40"/>
      <c r="K29" s="40"/>
      <c r="L29" s="260">
        <v>0.21</v>
      </c>
      <c r="M29" s="259"/>
      <c r="N29" s="259"/>
      <c r="O29" s="259"/>
      <c r="P29" s="259"/>
      <c r="Q29" s="40"/>
      <c r="R29" s="40"/>
      <c r="S29" s="40"/>
      <c r="T29" s="40"/>
      <c r="U29" s="40"/>
      <c r="V29" s="40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0"/>
      <c r="AG29" s="40"/>
      <c r="AH29" s="40"/>
      <c r="AI29" s="40"/>
      <c r="AJ29" s="40"/>
      <c r="AK29" s="258">
        <f>ROUND(AV94, 2)</f>
        <v>0</v>
      </c>
      <c r="AL29" s="259"/>
      <c r="AM29" s="259"/>
      <c r="AN29" s="259"/>
      <c r="AO29" s="259"/>
      <c r="AP29" s="40"/>
      <c r="AQ29" s="40"/>
      <c r="AR29" s="41"/>
      <c r="BE29" s="248"/>
    </row>
    <row r="30" spans="1:71" s="3" customFormat="1" ht="14.45" customHeight="1">
      <c r="B30" s="39"/>
      <c r="C30" s="40"/>
      <c r="D30" s="40"/>
      <c r="E30" s="40"/>
      <c r="F30" s="28" t="s">
        <v>48</v>
      </c>
      <c r="G30" s="40"/>
      <c r="H30" s="40"/>
      <c r="I30" s="40"/>
      <c r="J30" s="40"/>
      <c r="K30" s="40"/>
      <c r="L30" s="260">
        <v>0.15</v>
      </c>
      <c r="M30" s="259"/>
      <c r="N30" s="259"/>
      <c r="O30" s="259"/>
      <c r="P30" s="259"/>
      <c r="Q30" s="40"/>
      <c r="R30" s="40"/>
      <c r="S30" s="40"/>
      <c r="T30" s="40"/>
      <c r="U30" s="40"/>
      <c r="V30" s="40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0"/>
      <c r="AG30" s="40"/>
      <c r="AH30" s="40"/>
      <c r="AI30" s="40"/>
      <c r="AJ30" s="40"/>
      <c r="AK30" s="258">
        <f>ROUND(AW94, 2)</f>
        <v>0</v>
      </c>
      <c r="AL30" s="259"/>
      <c r="AM30" s="259"/>
      <c r="AN30" s="259"/>
      <c r="AO30" s="259"/>
      <c r="AP30" s="40"/>
      <c r="AQ30" s="40"/>
      <c r="AR30" s="41"/>
      <c r="BE30" s="248"/>
    </row>
    <row r="31" spans="1:71" s="3" customFormat="1" ht="14.45" hidden="1" customHeight="1">
      <c r="B31" s="39"/>
      <c r="C31" s="40"/>
      <c r="D31" s="40"/>
      <c r="E31" s="40"/>
      <c r="F31" s="28" t="s">
        <v>49</v>
      </c>
      <c r="G31" s="40"/>
      <c r="H31" s="40"/>
      <c r="I31" s="40"/>
      <c r="J31" s="40"/>
      <c r="K31" s="40"/>
      <c r="L31" s="260">
        <v>0.21</v>
      </c>
      <c r="M31" s="259"/>
      <c r="N31" s="259"/>
      <c r="O31" s="259"/>
      <c r="P31" s="259"/>
      <c r="Q31" s="40"/>
      <c r="R31" s="40"/>
      <c r="S31" s="40"/>
      <c r="T31" s="40"/>
      <c r="U31" s="40"/>
      <c r="V31" s="40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0"/>
      <c r="AG31" s="40"/>
      <c r="AH31" s="40"/>
      <c r="AI31" s="40"/>
      <c r="AJ31" s="40"/>
      <c r="AK31" s="258">
        <v>0</v>
      </c>
      <c r="AL31" s="259"/>
      <c r="AM31" s="259"/>
      <c r="AN31" s="259"/>
      <c r="AO31" s="259"/>
      <c r="AP31" s="40"/>
      <c r="AQ31" s="40"/>
      <c r="AR31" s="41"/>
      <c r="BE31" s="248"/>
    </row>
    <row r="32" spans="1:71" s="3" customFormat="1" ht="14.45" hidden="1" customHeight="1">
      <c r="B32" s="39"/>
      <c r="C32" s="40"/>
      <c r="D32" s="40"/>
      <c r="E32" s="40"/>
      <c r="F32" s="28" t="s">
        <v>50</v>
      </c>
      <c r="G32" s="40"/>
      <c r="H32" s="40"/>
      <c r="I32" s="40"/>
      <c r="J32" s="40"/>
      <c r="K32" s="40"/>
      <c r="L32" s="260">
        <v>0.15</v>
      </c>
      <c r="M32" s="259"/>
      <c r="N32" s="259"/>
      <c r="O32" s="259"/>
      <c r="P32" s="259"/>
      <c r="Q32" s="40"/>
      <c r="R32" s="40"/>
      <c r="S32" s="40"/>
      <c r="T32" s="40"/>
      <c r="U32" s="40"/>
      <c r="V32" s="40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0"/>
      <c r="AG32" s="40"/>
      <c r="AH32" s="40"/>
      <c r="AI32" s="40"/>
      <c r="AJ32" s="40"/>
      <c r="AK32" s="258">
        <v>0</v>
      </c>
      <c r="AL32" s="259"/>
      <c r="AM32" s="259"/>
      <c r="AN32" s="259"/>
      <c r="AO32" s="259"/>
      <c r="AP32" s="40"/>
      <c r="AQ32" s="40"/>
      <c r="AR32" s="41"/>
      <c r="BE32" s="248"/>
    </row>
    <row r="33" spans="1:57" s="3" customFormat="1" ht="14.45" hidden="1" customHeight="1">
      <c r="B33" s="39"/>
      <c r="C33" s="40"/>
      <c r="D33" s="40"/>
      <c r="E33" s="40"/>
      <c r="F33" s="28" t="s">
        <v>51</v>
      </c>
      <c r="G33" s="40"/>
      <c r="H33" s="40"/>
      <c r="I33" s="40"/>
      <c r="J33" s="40"/>
      <c r="K33" s="40"/>
      <c r="L33" s="260">
        <v>0</v>
      </c>
      <c r="M33" s="259"/>
      <c r="N33" s="259"/>
      <c r="O33" s="259"/>
      <c r="P33" s="259"/>
      <c r="Q33" s="40"/>
      <c r="R33" s="40"/>
      <c r="S33" s="40"/>
      <c r="T33" s="40"/>
      <c r="U33" s="40"/>
      <c r="V33" s="40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0"/>
      <c r="AG33" s="40"/>
      <c r="AH33" s="40"/>
      <c r="AI33" s="40"/>
      <c r="AJ33" s="40"/>
      <c r="AK33" s="258">
        <v>0</v>
      </c>
      <c r="AL33" s="259"/>
      <c r="AM33" s="259"/>
      <c r="AN33" s="259"/>
      <c r="AO33" s="259"/>
      <c r="AP33" s="40"/>
      <c r="AQ33" s="40"/>
      <c r="AR33" s="41"/>
      <c r="BE33" s="248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7"/>
    </row>
    <row r="35" spans="1:57" s="2" customFormat="1" ht="25.9" customHeight="1">
      <c r="A35" s="33"/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261" t="s">
        <v>54</v>
      </c>
      <c r="Y35" s="262"/>
      <c r="Z35" s="262"/>
      <c r="AA35" s="262"/>
      <c r="AB35" s="262"/>
      <c r="AC35" s="44"/>
      <c r="AD35" s="44"/>
      <c r="AE35" s="44"/>
      <c r="AF35" s="44"/>
      <c r="AG35" s="44"/>
      <c r="AH35" s="44"/>
      <c r="AI35" s="44"/>
      <c r="AJ35" s="44"/>
      <c r="AK35" s="263">
        <f>SUM(AK26:AK33)</f>
        <v>0</v>
      </c>
      <c r="AL35" s="262"/>
      <c r="AM35" s="262"/>
      <c r="AN35" s="262"/>
      <c r="AO35" s="264"/>
      <c r="AP35" s="42"/>
      <c r="AQ35" s="42"/>
      <c r="AR35" s="38"/>
      <c r="BE35" s="33"/>
    </row>
    <row r="36" spans="1:57" s="2" customFormat="1" ht="6.95" hidden="1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hidden="1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hidden="1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hidden="1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hidden="1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hidden="1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hidden="1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hidden="1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hidden="1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hidden="1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hidden="1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hidden="1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hidden="1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hidden="1" customHeight="1">
      <c r="B49" s="46"/>
      <c r="C49" s="47"/>
      <c r="D49" s="48" t="s">
        <v>55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56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 hidden="1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 hidden="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 hidden="1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 hidden="1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 hidden="1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 hidden="1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 hidden="1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 hidden="1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 hidden="1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 hidden="1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 hidden="1">
      <c r="A60" s="33"/>
      <c r="B60" s="34"/>
      <c r="C60" s="35"/>
      <c r="D60" s="51" t="s">
        <v>57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57</v>
      </c>
      <c r="AI60" s="37"/>
      <c r="AJ60" s="37"/>
      <c r="AK60" s="37"/>
      <c r="AL60" s="37"/>
      <c r="AM60" s="51" t="s">
        <v>58</v>
      </c>
      <c r="AN60" s="37"/>
      <c r="AO60" s="37"/>
      <c r="AP60" s="35"/>
      <c r="AQ60" s="35"/>
      <c r="AR60" s="38"/>
      <c r="BE60" s="33"/>
    </row>
    <row r="61" spans="1:57" ht="11.25" hidden="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 hidden="1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 hidden="1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 hidden="1">
      <c r="A64" s="33"/>
      <c r="B64" s="34"/>
      <c r="C64" s="35"/>
      <c r="D64" s="48" t="s">
        <v>59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60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 hidden="1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 hidden="1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 hidden="1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 hidden="1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 hidden="1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 hidden="1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 hidden="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 hidden="1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 hidden="1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 hidden="1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 hidden="1">
      <c r="A75" s="33"/>
      <c r="B75" s="34"/>
      <c r="C75" s="35"/>
      <c r="D75" s="51" t="s">
        <v>57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57</v>
      </c>
      <c r="AI75" s="37"/>
      <c r="AJ75" s="37"/>
      <c r="AK75" s="37"/>
      <c r="AL75" s="37"/>
      <c r="AM75" s="51" t="s">
        <v>58</v>
      </c>
      <c r="AN75" s="37"/>
      <c r="AO75" s="37"/>
      <c r="AP75" s="35"/>
      <c r="AQ75" s="35"/>
      <c r="AR75" s="38"/>
      <c r="BE75" s="33"/>
    </row>
    <row r="76" spans="1:57" s="2" customFormat="1" ht="11.25" hidden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61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2019-023jk-2-R01Z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5" t="str">
        <f>K6</f>
        <v>SIR-MOST-M1-SAFARI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266"/>
      <c r="AL85" s="266"/>
      <c r="AM85" s="266"/>
      <c r="AN85" s="266"/>
      <c r="AO85" s="266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ZOO Dvůr Králové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67" t="str">
        <f>IF(AN8= "","",AN8)</f>
        <v>20. 2. 2020</v>
      </c>
      <c r="AN87" s="267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25.7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ZOO Dvůr Králové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8" t="str">
        <f>IF(E17="","",E17)</f>
        <v>Ing. Ivan Šír, projektování dopravních staveb a.s.</v>
      </c>
      <c r="AN89" s="269"/>
      <c r="AO89" s="269"/>
      <c r="AP89" s="269"/>
      <c r="AQ89" s="35"/>
      <c r="AR89" s="38"/>
      <c r="AS89" s="270" t="s">
        <v>62</v>
      </c>
      <c r="AT89" s="27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37</v>
      </c>
      <c r="AJ90" s="35"/>
      <c r="AK90" s="35"/>
      <c r="AL90" s="35"/>
      <c r="AM90" s="268" t="str">
        <f>IF(E20="","",E20)</f>
        <v>Jaroslav Klíma</v>
      </c>
      <c r="AN90" s="269"/>
      <c r="AO90" s="269"/>
      <c r="AP90" s="269"/>
      <c r="AQ90" s="35"/>
      <c r="AR90" s="38"/>
      <c r="AS90" s="272"/>
      <c r="AT90" s="27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4"/>
      <c r="AT91" s="27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6" t="s">
        <v>63</v>
      </c>
      <c r="D92" s="277"/>
      <c r="E92" s="277"/>
      <c r="F92" s="277"/>
      <c r="G92" s="277"/>
      <c r="H92" s="72"/>
      <c r="I92" s="278" t="s">
        <v>64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9" t="s">
        <v>65</v>
      </c>
      <c r="AH92" s="277"/>
      <c r="AI92" s="277"/>
      <c r="AJ92" s="277"/>
      <c r="AK92" s="277"/>
      <c r="AL92" s="277"/>
      <c r="AM92" s="277"/>
      <c r="AN92" s="278" t="s">
        <v>66</v>
      </c>
      <c r="AO92" s="277"/>
      <c r="AP92" s="280"/>
      <c r="AQ92" s="73" t="s">
        <v>67</v>
      </c>
      <c r="AR92" s="38"/>
      <c r="AS92" s="74" t="s">
        <v>68</v>
      </c>
      <c r="AT92" s="75" t="s">
        <v>69</v>
      </c>
      <c r="AU92" s="75" t="s">
        <v>70</v>
      </c>
      <c r="AV92" s="75" t="s">
        <v>71</v>
      </c>
      <c r="AW92" s="75" t="s">
        <v>72</v>
      </c>
      <c r="AX92" s="75" t="s">
        <v>73</v>
      </c>
      <c r="AY92" s="75" t="s">
        <v>74</v>
      </c>
      <c r="AZ92" s="75" t="s">
        <v>75</v>
      </c>
      <c r="BA92" s="75" t="s">
        <v>76</v>
      </c>
      <c r="BB92" s="75" t="s">
        <v>77</v>
      </c>
      <c r="BC92" s="75" t="s">
        <v>78</v>
      </c>
      <c r="BD92" s="76" t="s">
        <v>79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80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4">
        <f>ROUND(SUM(AG95:AG96),2)</f>
        <v>0</v>
      </c>
      <c r="AH94" s="284"/>
      <c r="AI94" s="284"/>
      <c r="AJ94" s="284"/>
      <c r="AK94" s="284"/>
      <c r="AL94" s="284"/>
      <c r="AM94" s="284"/>
      <c r="AN94" s="285">
        <f>SUM(AG94,AT94)</f>
        <v>0</v>
      </c>
      <c r="AO94" s="285"/>
      <c r="AP94" s="285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81</v>
      </c>
      <c r="BT94" s="90" t="s">
        <v>82</v>
      </c>
      <c r="BU94" s="91" t="s">
        <v>83</v>
      </c>
      <c r="BV94" s="90" t="s">
        <v>84</v>
      </c>
      <c r="BW94" s="90" t="s">
        <v>5</v>
      </c>
      <c r="BX94" s="90" t="s">
        <v>85</v>
      </c>
      <c r="CL94" s="90" t="s">
        <v>19</v>
      </c>
    </row>
    <row r="95" spans="1:91" s="7" customFormat="1" ht="16.5" customHeight="1">
      <c r="A95" s="92" t="s">
        <v>86</v>
      </c>
      <c r="B95" s="93"/>
      <c r="C95" s="94"/>
      <c r="D95" s="283" t="s">
        <v>87</v>
      </c>
      <c r="E95" s="283"/>
      <c r="F95" s="283"/>
      <c r="G95" s="283"/>
      <c r="H95" s="283"/>
      <c r="I95" s="95"/>
      <c r="J95" s="283" t="s">
        <v>88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1">
        <f>'SO 001 - Příprava území'!J30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96" t="s">
        <v>89</v>
      </c>
      <c r="AR95" s="97"/>
      <c r="AS95" s="98">
        <v>0</v>
      </c>
      <c r="AT95" s="99">
        <f>ROUND(SUM(AV95:AW95),2)</f>
        <v>0</v>
      </c>
      <c r="AU95" s="100">
        <f>'SO 001 - Příprava území'!P121</f>
        <v>0</v>
      </c>
      <c r="AV95" s="99">
        <f>'SO 001 - Příprava území'!J33</f>
        <v>0</v>
      </c>
      <c r="AW95" s="99">
        <f>'SO 001 - Příprava území'!J34</f>
        <v>0</v>
      </c>
      <c r="AX95" s="99">
        <f>'SO 001 - Příprava území'!J35</f>
        <v>0</v>
      </c>
      <c r="AY95" s="99">
        <f>'SO 001 - Příprava území'!J36</f>
        <v>0</v>
      </c>
      <c r="AZ95" s="99">
        <f>'SO 001 - Příprava území'!F33</f>
        <v>0</v>
      </c>
      <c r="BA95" s="99">
        <f>'SO 001 - Příprava území'!F34</f>
        <v>0</v>
      </c>
      <c r="BB95" s="99">
        <f>'SO 001 - Příprava území'!F35</f>
        <v>0</v>
      </c>
      <c r="BC95" s="99">
        <f>'SO 001 - Příprava území'!F36</f>
        <v>0</v>
      </c>
      <c r="BD95" s="101">
        <f>'SO 001 - Příprava území'!F37</f>
        <v>0</v>
      </c>
      <c r="BT95" s="102" t="s">
        <v>90</v>
      </c>
      <c r="BV95" s="102" t="s">
        <v>84</v>
      </c>
      <c r="BW95" s="102" t="s">
        <v>91</v>
      </c>
      <c r="BX95" s="102" t="s">
        <v>5</v>
      </c>
      <c r="CL95" s="102" t="s">
        <v>19</v>
      </c>
      <c r="CM95" s="102" t="s">
        <v>92</v>
      </c>
    </row>
    <row r="96" spans="1:91" s="7" customFormat="1" ht="16.5" customHeight="1">
      <c r="A96" s="92" t="s">
        <v>86</v>
      </c>
      <c r="B96" s="93"/>
      <c r="C96" s="94"/>
      <c r="D96" s="283" t="s">
        <v>93</v>
      </c>
      <c r="E96" s="283"/>
      <c r="F96" s="283"/>
      <c r="G96" s="283"/>
      <c r="H96" s="283"/>
      <c r="I96" s="95"/>
      <c r="J96" s="283" t="s">
        <v>94</v>
      </c>
      <c r="K96" s="283"/>
      <c r="L96" s="283"/>
      <c r="M96" s="283"/>
      <c r="N96" s="283"/>
      <c r="O96" s="283"/>
      <c r="P96" s="283"/>
      <c r="Q96" s="283"/>
      <c r="R96" s="283"/>
      <c r="S96" s="283"/>
      <c r="T96" s="283"/>
      <c r="U96" s="283"/>
      <c r="V96" s="283"/>
      <c r="W96" s="283"/>
      <c r="X96" s="283"/>
      <c r="Y96" s="283"/>
      <c r="Z96" s="283"/>
      <c r="AA96" s="283"/>
      <c r="AB96" s="283"/>
      <c r="AC96" s="283"/>
      <c r="AD96" s="283"/>
      <c r="AE96" s="283"/>
      <c r="AF96" s="283"/>
      <c r="AG96" s="281">
        <f>'SO 201 - Most M1'!J30</f>
        <v>0</v>
      </c>
      <c r="AH96" s="282"/>
      <c r="AI96" s="282"/>
      <c r="AJ96" s="282"/>
      <c r="AK96" s="282"/>
      <c r="AL96" s="282"/>
      <c r="AM96" s="282"/>
      <c r="AN96" s="281">
        <f>SUM(AG96,AT96)</f>
        <v>0</v>
      </c>
      <c r="AO96" s="282"/>
      <c r="AP96" s="282"/>
      <c r="AQ96" s="96" t="s">
        <v>89</v>
      </c>
      <c r="AR96" s="97"/>
      <c r="AS96" s="103">
        <v>0</v>
      </c>
      <c r="AT96" s="104">
        <f>ROUND(SUM(AV96:AW96),2)</f>
        <v>0</v>
      </c>
      <c r="AU96" s="105">
        <f>'SO 201 - Most M1'!P127</f>
        <v>0</v>
      </c>
      <c r="AV96" s="104">
        <f>'SO 201 - Most M1'!J33</f>
        <v>0</v>
      </c>
      <c r="AW96" s="104">
        <f>'SO 201 - Most M1'!J34</f>
        <v>0</v>
      </c>
      <c r="AX96" s="104">
        <f>'SO 201 - Most M1'!J35</f>
        <v>0</v>
      </c>
      <c r="AY96" s="104">
        <f>'SO 201 - Most M1'!J36</f>
        <v>0</v>
      </c>
      <c r="AZ96" s="104">
        <f>'SO 201 - Most M1'!F33</f>
        <v>0</v>
      </c>
      <c r="BA96" s="104">
        <f>'SO 201 - Most M1'!F34</f>
        <v>0</v>
      </c>
      <c r="BB96" s="104">
        <f>'SO 201 - Most M1'!F35</f>
        <v>0</v>
      </c>
      <c r="BC96" s="104">
        <f>'SO 201 - Most M1'!F36</f>
        <v>0</v>
      </c>
      <c r="BD96" s="106">
        <f>'SO 201 - Most M1'!F37</f>
        <v>0</v>
      </c>
      <c r="BT96" s="102" t="s">
        <v>90</v>
      </c>
      <c r="BV96" s="102" t="s">
        <v>84</v>
      </c>
      <c r="BW96" s="102" t="s">
        <v>95</v>
      </c>
      <c r="BX96" s="102" t="s">
        <v>5</v>
      </c>
      <c r="CL96" s="102" t="s">
        <v>19</v>
      </c>
      <c r="CM96" s="102" t="s">
        <v>92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t/vqR47SUYMUONzJA0DJGiTt5hzUTwUBmZoXT3l79YCRO3lHmdrFZEG4vmQuIwJ3OZ5rJoiaPRjK2R0jbAUW1w==" saltValue="yoDWwMtJjMIWX/tIgAkI3JGU5OgBTo7r0GQpF949mnTggkN+kOqcpaGwEq5Bplbbllr+RMMnShgn64qHmamct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01 - Příprava území'!C2" display="/" xr:uid="{00000000-0004-0000-0000-000000000000}"/>
    <hyperlink ref="A96" location="'SO 201 - Most M1'!C2" display="/" xr:uid="{00000000-0004-0000-0000-000001000000}"/>
  </hyperlinks>
  <pageMargins left="0.39370078740157483" right="0.39370078740157483" top="0.59055118110236227" bottom="0.98425196850393704" header="0.39370078740157483" footer="0.39370078740157483"/>
  <pageSetup paperSize="9" fitToHeight="100" orientation="landscape" r:id="rId1"/>
  <headerFooter>
    <oddFooter>&amp;L&amp;F
&amp;A&amp;C20.02.2020
Stránkování R01-ZADÁNÍ 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5"/>
  <sheetViews>
    <sheetView showGridLines="0" zoomScaleNormal="100" workbookViewId="0">
      <selection activeCell="A2" sqref="A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6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92</v>
      </c>
    </row>
    <row r="4" spans="1:46" s="1" customFormat="1" ht="24.95" customHeight="1">
      <c r="B4" s="19"/>
      <c r="D4" s="111" t="s">
        <v>96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87" t="str">
        <f>'Rekapitulace zakázky'!K6</f>
        <v>SIR-MOST-M1-SAFARI</v>
      </c>
      <c r="F7" s="288"/>
      <c r="G7" s="288"/>
      <c r="H7" s="288"/>
      <c r="I7" s="107"/>
      <c r="L7" s="19"/>
    </row>
    <row r="8" spans="1:46" s="2" customFormat="1" ht="12" customHeight="1">
      <c r="A8" s="33"/>
      <c r="B8" s="38"/>
      <c r="C8" s="33"/>
      <c r="D8" s="113" t="s">
        <v>97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9" t="s">
        <v>98</v>
      </c>
      <c r="F9" s="290"/>
      <c r="G9" s="290"/>
      <c r="H9" s="29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19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zakázky'!AN8</f>
        <v>20. 2. 2020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27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22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26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1" t="str">
        <f>'Rekapitulace zakázky'!E14</f>
        <v>Vyplň údaj</v>
      </c>
      <c r="F18" s="292"/>
      <c r="G18" s="292"/>
      <c r="H18" s="292"/>
      <c r="I18" s="116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26</v>
      </c>
      <c r="J20" s="115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34</v>
      </c>
      <c r="F21" s="33"/>
      <c r="G21" s="33"/>
      <c r="H21" s="33"/>
      <c r="I21" s="116" t="s">
        <v>28</v>
      </c>
      <c r="J21" s="115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37</v>
      </c>
      <c r="E23" s="33"/>
      <c r="F23" s="33"/>
      <c r="G23" s="33"/>
      <c r="H23" s="33"/>
      <c r="I23" s="116" t="s">
        <v>26</v>
      </c>
      <c r="J23" s="115" t="s">
        <v>38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39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40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55.5" customHeight="1">
      <c r="A27" s="118"/>
      <c r="B27" s="119"/>
      <c r="C27" s="118"/>
      <c r="D27" s="118"/>
      <c r="E27" s="293" t="s">
        <v>99</v>
      </c>
      <c r="F27" s="293"/>
      <c r="G27" s="293"/>
      <c r="H27" s="29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42</v>
      </c>
      <c r="E30" s="33"/>
      <c r="F30" s="33"/>
      <c r="G30" s="33"/>
      <c r="H30" s="33"/>
      <c r="I30" s="114"/>
      <c r="J30" s="125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44</v>
      </c>
      <c r="G32" s="33"/>
      <c r="H32" s="33"/>
      <c r="I32" s="127" t="s">
        <v>43</v>
      </c>
      <c r="J32" s="126" t="s">
        <v>45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46</v>
      </c>
      <c r="E33" s="113" t="s">
        <v>47</v>
      </c>
      <c r="F33" s="129">
        <f>ROUND((SUM(BE121:BE174)),  2)</f>
        <v>0</v>
      </c>
      <c r="G33" s="33"/>
      <c r="H33" s="33"/>
      <c r="I33" s="130">
        <v>0.21</v>
      </c>
      <c r="J33" s="129">
        <f>ROUND(((SUM(BE121:BE174))*I33),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48</v>
      </c>
      <c r="F34" s="129">
        <f>ROUND((SUM(BF121:BF174)),  2)</f>
        <v>0</v>
      </c>
      <c r="G34" s="33"/>
      <c r="H34" s="33"/>
      <c r="I34" s="130">
        <v>0.15</v>
      </c>
      <c r="J34" s="129">
        <f>ROUND(((SUM(BF121:BF174))*I34),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49</v>
      </c>
      <c r="F35" s="129">
        <f>ROUND((SUM(BG121:BG174)),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50</v>
      </c>
      <c r="F36" s="129">
        <f>ROUND((SUM(BH121:BH174)),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51</v>
      </c>
      <c r="F37" s="129">
        <f>ROUND((SUM(BI121:BI174)),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52</v>
      </c>
      <c r="E39" s="133"/>
      <c r="F39" s="133"/>
      <c r="G39" s="134" t="s">
        <v>53</v>
      </c>
      <c r="H39" s="135" t="s">
        <v>54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I41" s="107"/>
      <c r="L41" s="19"/>
    </row>
    <row r="42" spans="1:31" s="1" customFormat="1" ht="14.45" hidden="1" customHeight="1">
      <c r="B42" s="19"/>
      <c r="I42" s="107"/>
      <c r="L42" s="19"/>
    </row>
    <row r="43" spans="1:31" s="1" customFormat="1" ht="14.45" hidden="1" customHeight="1">
      <c r="B43" s="19"/>
      <c r="I43" s="107"/>
      <c r="L43" s="19"/>
    </row>
    <row r="44" spans="1:31" s="1" customFormat="1" ht="14.45" hidden="1" customHeight="1">
      <c r="B44" s="19"/>
      <c r="I44" s="107"/>
      <c r="L44" s="19"/>
    </row>
    <row r="45" spans="1:31" s="1" customFormat="1" ht="14.45" hidden="1" customHeight="1">
      <c r="B45" s="19"/>
      <c r="I45" s="107"/>
      <c r="L45" s="19"/>
    </row>
    <row r="46" spans="1:31" s="1" customFormat="1" ht="14.45" hidden="1" customHeight="1">
      <c r="B46" s="19"/>
      <c r="I46" s="107"/>
      <c r="L46" s="19"/>
    </row>
    <row r="47" spans="1:31" s="1" customFormat="1" ht="14.45" hidden="1" customHeight="1">
      <c r="B47" s="19"/>
      <c r="I47" s="107"/>
      <c r="L47" s="19"/>
    </row>
    <row r="48" spans="1:31" s="1" customFormat="1" ht="14.45" hidden="1" customHeight="1">
      <c r="B48" s="19"/>
      <c r="I48" s="107"/>
      <c r="L48" s="19"/>
    </row>
    <row r="49" spans="1:31" s="1" customFormat="1" ht="14.45" hidden="1" customHeight="1">
      <c r="B49" s="19"/>
      <c r="I49" s="107"/>
      <c r="L49" s="19"/>
    </row>
    <row r="50" spans="1:31" s="2" customFormat="1" ht="14.45" hidden="1" customHeight="1">
      <c r="B50" s="50"/>
      <c r="D50" s="139" t="s">
        <v>55</v>
      </c>
      <c r="E50" s="140"/>
      <c r="F50" s="140"/>
      <c r="G50" s="139" t="s">
        <v>56</v>
      </c>
      <c r="H50" s="140"/>
      <c r="I50" s="141"/>
      <c r="J50" s="140"/>
      <c r="K50" s="140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42" t="s">
        <v>57</v>
      </c>
      <c r="E61" s="143"/>
      <c r="F61" s="144" t="s">
        <v>58</v>
      </c>
      <c r="G61" s="142" t="s">
        <v>57</v>
      </c>
      <c r="H61" s="143"/>
      <c r="I61" s="145"/>
      <c r="J61" s="146" t="s">
        <v>58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9" t="s">
        <v>59</v>
      </c>
      <c r="E65" s="147"/>
      <c r="F65" s="147"/>
      <c r="G65" s="139" t="s">
        <v>60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42" t="s">
        <v>57</v>
      </c>
      <c r="E76" s="143"/>
      <c r="F76" s="144" t="s">
        <v>58</v>
      </c>
      <c r="G76" s="142" t="s">
        <v>57</v>
      </c>
      <c r="H76" s="143"/>
      <c r="I76" s="145"/>
      <c r="J76" s="146" t="s">
        <v>58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4" t="str">
        <f>E7</f>
        <v>SIR-MOST-M1-SAFARI</v>
      </c>
      <c r="F85" s="295"/>
      <c r="G85" s="295"/>
      <c r="H85" s="295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5" t="str">
        <f>E9</f>
        <v>SO 001 - Příprava území</v>
      </c>
      <c r="F87" s="296"/>
      <c r="G87" s="296"/>
      <c r="H87" s="296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ZOO Dvůr Králové</v>
      </c>
      <c r="G89" s="35"/>
      <c r="H89" s="35"/>
      <c r="I89" s="116" t="s">
        <v>23</v>
      </c>
      <c r="J89" s="65" t="str">
        <f>IF(J12="","",J12)</f>
        <v>20. 2. 2020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54.4" customHeight="1">
      <c r="A91" s="33"/>
      <c r="B91" s="34"/>
      <c r="C91" s="28" t="s">
        <v>25</v>
      </c>
      <c r="D91" s="35"/>
      <c r="E91" s="35"/>
      <c r="F91" s="26" t="str">
        <f>E15</f>
        <v>ZOO Dvůr Králové</v>
      </c>
      <c r="G91" s="35"/>
      <c r="H91" s="35"/>
      <c r="I91" s="116" t="s">
        <v>32</v>
      </c>
      <c r="J91" s="31" t="str">
        <f>E21</f>
        <v>Ing. Ivan Šír, projektování dopravních staveb a.s.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37</v>
      </c>
      <c r="J92" s="31" t="str">
        <f>E24</f>
        <v>Jaroslav Klíma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101</v>
      </c>
      <c r="D94" s="156"/>
      <c r="E94" s="156"/>
      <c r="F94" s="156"/>
      <c r="G94" s="156"/>
      <c r="H94" s="156"/>
      <c r="I94" s="157"/>
      <c r="J94" s="158" t="s">
        <v>102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103</v>
      </c>
      <c r="D96" s="35"/>
      <c r="E96" s="35"/>
      <c r="F96" s="35"/>
      <c r="G96" s="35"/>
      <c r="H96" s="35"/>
      <c r="I96" s="114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customHeight="1">
      <c r="B97" s="160"/>
      <c r="C97" s="161"/>
      <c r="D97" s="162" t="s">
        <v>105</v>
      </c>
      <c r="E97" s="163"/>
      <c r="F97" s="163"/>
      <c r="G97" s="163"/>
      <c r="H97" s="163"/>
      <c r="I97" s="164"/>
      <c r="J97" s="165">
        <f>J122</f>
        <v>0</v>
      </c>
      <c r="K97" s="161"/>
      <c r="L97" s="166"/>
    </row>
    <row r="98" spans="1:31" s="9" customFormat="1" ht="24.95" customHeight="1">
      <c r="B98" s="160"/>
      <c r="C98" s="161"/>
      <c r="D98" s="162" t="s">
        <v>106</v>
      </c>
      <c r="E98" s="163"/>
      <c r="F98" s="163"/>
      <c r="G98" s="163"/>
      <c r="H98" s="163"/>
      <c r="I98" s="164"/>
      <c r="J98" s="165">
        <f>J126</f>
        <v>0</v>
      </c>
      <c r="K98" s="161"/>
      <c r="L98" s="166"/>
    </row>
    <row r="99" spans="1:31" s="9" customFormat="1" ht="24.95" customHeight="1">
      <c r="B99" s="160"/>
      <c r="C99" s="161"/>
      <c r="D99" s="162" t="s">
        <v>107</v>
      </c>
      <c r="E99" s="163"/>
      <c r="F99" s="163"/>
      <c r="G99" s="163"/>
      <c r="H99" s="163"/>
      <c r="I99" s="164"/>
      <c r="J99" s="165">
        <f>J155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108</v>
      </c>
      <c r="E100" s="163"/>
      <c r="F100" s="163"/>
      <c r="G100" s="163"/>
      <c r="H100" s="163"/>
      <c r="I100" s="164"/>
      <c r="J100" s="165">
        <f>J165</f>
        <v>0</v>
      </c>
      <c r="K100" s="161"/>
      <c r="L100" s="166"/>
    </row>
    <row r="101" spans="1:31" s="9" customFormat="1" ht="24.95" customHeight="1">
      <c r="B101" s="160"/>
      <c r="C101" s="161"/>
      <c r="D101" s="162" t="s">
        <v>109</v>
      </c>
      <c r="E101" s="163"/>
      <c r="F101" s="163"/>
      <c r="G101" s="163"/>
      <c r="H101" s="163"/>
      <c r="I101" s="164"/>
      <c r="J101" s="165">
        <f>J172</f>
        <v>0</v>
      </c>
      <c r="K101" s="161"/>
      <c r="L101" s="166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114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151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154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110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4" t="str">
        <f>E7</f>
        <v>SIR-MOST-M1-SAFARI</v>
      </c>
      <c r="F111" s="295"/>
      <c r="G111" s="295"/>
      <c r="H111" s="29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97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5" t="str">
        <f>E9</f>
        <v>SO 001 - Příprava území</v>
      </c>
      <c r="F113" s="296"/>
      <c r="G113" s="296"/>
      <c r="H113" s="296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21</v>
      </c>
      <c r="D115" s="35"/>
      <c r="E115" s="35"/>
      <c r="F115" s="26" t="str">
        <f>F12</f>
        <v>ZOO Dvůr Králové</v>
      </c>
      <c r="G115" s="35"/>
      <c r="H115" s="35"/>
      <c r="I115" s="116" t="s">
        <v>23</v>
      </c>
      <c r="J115" s="65" t="str">
        <f>IF(J12="","",J12)</f>
        <v>20. 2. 2020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54.4" customHeight="1">
      <c r="A117" s="33"/>
      <c r="B117" s="34"/>
      <c r="C117" s="28" t="s">
        <v>25</v>
      </c>
      <c r="D117" s="35"/>
      <c r="E117" s="35"/>
      <c r="F117" s="26" t="str">
        <f>E15</f>
        <v>ZOO Dvůr Králové</v>
      </c>
      <c r="G117" s="35"/>
      <c r="H117" s="35"/>
      <c r="I117" s="116" t="s">
        <v>32</v>
      </c>
      <c r="J117" s="31" t="str">
        <f>E21</f>
        <v>Ing. Ivan Šír, projektování dopravních staveb a.s.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30</v>
      </c>
      <c r="D118" s="35"/>
      <c r="E118" s="35"/>
      <c r="F118" s="26" t="str">
        <f>IF(E18="","",E18)</f>
        <v>Vyplň údaj</v>
      </c>
      <c r="G118" s="35"/>
      <c r="H118" s="35"/>
      <c r="I118" s="116" t="s">
        <v>37</v>
      </c>
      <c r="J118" s="31" t="str">
        <f>E24</f>
        <v>Jaroslav Klíma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0" customFormat="1" ht="29.25" customHeight="1">
      <c r="A120" s="167"/>
      <c r="B120" s="168"/>
      <c r="C120" s="169" t="s">
        <v>111</v>
      </c>
      <c r="D120" s="170" t="s">
        <v>67</v>
      </c>
      <c r="E120" s="170" t="s">
        <v>63</v>
      </c>
      <c r="F120" s="170" t="s">
        <v>64</v>
      </c>
      <c r="G120" s="170" t="s">
        <v>112</v>
      </c>
      <c r="H120" s="170" t="s">
        <v>113</v>
      </c>
      <c r="I120" s="171" t="s">
        <v>114</v>
      </c>
      <c r="J120" s="172" t="s">
        <v>102</v>
      </c>
      <c r="K120" s="173" t="s">
        <v>115</v>
      </c>
      <c r="L120" s="174"/>
      <c r="M120" s="74" t="s">
        <v>1</v>
      </c>
      <c r="N120" s="75" t="s">
        <v>46</v>
      </c>
      <c r="O120" s="75" t="s">
        <v>116</v>
      </c>
      <c r="P120" s="75" t="s">
        <v>117</v>
      </c>
      <c r="Q120" s="75" t="s">
        <v>118</v>
      </c>
      <c r="R120" s="75" t="s">
        <v>119</v>
      </c>
      <c r="S120" s="75" t="s">
        <v>120</v>
      </c>
      <c r="T120" s="76" t="s">
        <v>121</v>
      </c>
      <c r="U120" s="167"/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/>
    </row>
    <row r="121" spans="1:65" s="2" customFormat="1" ht="22.9" customHeight="1">
      <c r="A121" s="33"/>
      <c r="B121" s="34"/>
      <c r="C121" s="81" t="s">
        <v>122</v>
      </c>
      <c r="D121" s="35"/>
      <c r="E121" s="35"/>
      <c r="F121" s="35"/>
      <c r="G121" s="35"/>
      <c r="H121" s="35"/>
      <c r="I121" s="114"/>
      <c r="J121" s="175">
        <f>BK121</f>
        <v>0</v>
      </c>
      <c r="K121" s="35"/>
      <c r="L121" s="38"/>
      <c r="M121" s="77"/>
      <c r="N121" s="176"/>
      <c r="O121" s="78"/>
      <c r="P121" s="177">
        <f>P122+P126+P155+P165+P172</f>
        <v>0</v>
      </c>
      <c r="Q121" s="78"/>
      <c r="R121" s="177">
        <f>R122+R126+R155+R165+R172</f>
        <v>0</v>
      </c>
      <c r="S121" s="78"/>
      <c r="T121" s="178">
        <f>T122+T126+T155+T165+T172</f>
        <v>19.8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81</v>
      </c>
      <c r="AU121" s="16" t="s">
        <v>104</v>
      </c>
      <c r="BK121" s="179">
        <f>BK122+BK126+BK155+BK165+BK172</f>
        <v>0</v>
      </c>
    </row>
    <row r="122" spans="1:65" s="11" customFormat="1" ht="25.9" customHeight="1">
      <c r="B122" s="180"/>
      <c r="C122" s="181"/>
      <c r="D122" s="182" t="s">
        <v>81</v>
      </c>
      <c r="E122" s="183" t="s">
        <v>123</v>
      </c>
      <c r="F122" s="183" t="s">
        <v>124</v>
      </c>
      <c r="G122" s="181"/>
      <c r="H122" s="181"/>
      <c r="I122" s="184"/>
      <c r="J122" s="185">
        <f>BK122</f>
        <v>0</v>
      </c>
      <c r="K122" s="181"/>
      <c r="L122" s="186"/>
      <c r="M122" s="187"/>
      <c r="N122" s="188"/>
      <c r="O122" s="188"/>
      <c r="P122" s="189">
        <f>SUM(P123:P125)</f>
        <v>0</v>
      </c>
      <c r="Q122" s="188"/>
      <c r="R122" s="189">
        <f>SUM(R123:R125)</f>
        <v>0</v>
      </c>
      <c r="S122" s="188"/>
      <c r="T122" s="190">
        <f>SUM(T123:T125)</f>
        <v>0</v>
      </c>
      <c r="AR122" s="191" t="s">
        <v>125</v>
      </c>
      <c r="AT122" s="192" t="s">
        <v>81</v>
      </c>
      <c r="AU122" s="192" t="s">
        <v>82</v>
      </c>
      <c r="AY122" s="191" t="s">
        <v>126</v>
      </c>
      <c r="BK122" s="193">
        <f>SUM(BK123:BK125)</f>
        <v>0</v>
      </c>
    </row>
    <row r="123" spans="1:65" s="2" customFormat="1" ht="25.5" customHeight="1">
      <c r="A123" s="33"/>
      <c r="B123" s="34"/>
      <c r="C123" s="194" t="s">
        <v>90</v>
      </c>
      <c r="D123" s="194" t="s">
        <v>127</v>
      </c>
      <c r="E123" s="195" t="s">
        <v>128</v>
      </c>
      <c r="F123" s="196" t="s">
        <v>129</v>
      </c>
      <c r="G123" s="197" t="s">
        <v>130</v>
      </c>
      <c r="H123" s="198">
        <v>60</v>
      </c>
      <c r="I123" s="199"/>
      <c r="J123" s="200">
        <f>ROUND(I123*H123,2)</f>
        <v>0</v>
      </c>
      <c r="K123" s="201"/>
      <c r="L123" s="38"/>
      <c r="M123" s="202" t="s">
        <v>1</v>
      </c>
      <c r="N123" s="203" t="s">
        <v>47</v>
      </c>
      <c r="O123" s="70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6" t="s">
        <v>125</v>
      </c>
      <c r="AT123" s="206" t="s">
        <v>127</v>
      </c>
      <c r="AU123" s="206" t="s">
        <v>90</v>
      </c>
      <c r="AY123" s="16" t="s">
        <v>126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6" t="s">
        <v>90</v>
      </c>
      <c r="BK123" s="207">
        <f>ROUND(I123*H123,2)</f>
        <v>0</v>
      </c>
      <c r="BL123" s="16" t="s">
        <v>125</v>
      </c>
      <c r="BM123" s="206" t="s">
        <v>131</v>
      </c>
    </row>
    <row r="124" spans="1:65" s="12" customFormat="1" ht="11.25">
      <c r="B124" s="208"/>
      <c r="C124" s="209"/>
      <c r="D124" s="210" t="s">
        <v>132</v>
      </c>
      <c r="E124" s="211" t="s">
        <v>1</v>
      </c>
      <c r="F124" s="212" t="s">
        <v>133</v>
      </c>
      <c r="G124" s="209"/>
      <c r="H124" s="211" t="s">
        <v>1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132</v>
      </c>
      <c r="AU124" s="218" t="s">
        <v>90</v>
      </c>
      <c r="AV124" s="12" t="s">
        <v>90</v>
      </c>
      <c r="AW124" s="12" t="s">
        <v>36</v>
      </c>
      <c r="AX124" s="12" t="s">
        <v>82</v>
      </c>
      <c r="AY124" s="218" t="s">
        <v>126</v>
      </c>
    </row>
    <row r="125" spans="1:65" s="13" customFormat="1" ht="11.25">
      <c r="B125" s="219"/>
      <c r="C125" s="220"/>
      <c r="D125" s="210" t="s">
        <v>132</v>
      </c>
      <c r="E125" s="221" t="s">
        <v>1</v>
      </c>
      <c r="F125" s="222" t="s">
        <v>134</v>
      </c>
      <c r="G125" s="220"/>
      <c r="H125" s="223">
        <v>60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132</v>
      </c>
      <c r="AU125" s="229" t="s">
        <v>90</v>
      </c>
      <c r="AV125" s="13" t="s">
        <v>92</v>
      </c>
      <c r="AW125" s="13" t="s">
        <v>36</v>
      </c>
      <c r="AX125" s="13" t="s">
        <v>90</v>
      </c>
      <c r="AY125" s="229" t="s">
        <v>126</v>
      </c>
    </row>
    <row r="126" spans="1:65" s="11" customFormat="1" ht="25.9" customHeight="1">
      <c r="B126" s="180"/>
      <c r="C126" s="181"/>
      <c r="D126" s="182" t="s">
        <v>81</v>
      </c>
      <c r="E126" s="183" t="s">
        <v>135</v>
      </c>
      <c r="F126" s="183" t="s">
        <v>136</v>
      </c>
      <c r="G126" s="181"/>
      <c r="H126" s="181"/>
      <c r="I126" s="184"/>
      <c r="J126" s="185">
        <f>BK126</f>
        <v>0</v>
      </c>
      <c r="K126" s="181"/>
      <c r="L126" s="186"/>
      <c r="M126" s="187"/>
      <c r="N126" s="188"/>
      <c r="O126" s="188"/>
      <c r="P126" s="189">
        <f>SUM(P127:P154)</f>
        <v>0</v>
      </c>
      <c r="Q126" s="188"/>
      <c r="R126" s="189">
        <f>SUM(R127:R154)</f>
        <v>0</v>
      </c>
      <c r="S126" s="188"/>
      <c r="T126" s="190">
        <f>SUM(T127:T154)</f>
        <v>0</v>
      </c>
      <c r="AR126" s="191" t="s">
        <v>125</v>
      </c>
      <c r="AT126" s="192" t="s">
        <v>81</v>
      </c>
      <c r="AU126" s="192" t="s">
        <v>82</v>
      </c>
      <c r="AY126" s="191" t="s">
        <v>126</v>
      </c>
      <c r="BK126" s="193">
        <f>SUM(BK127:BK154)</f>
        <v>0</v>
      </c>
    </row>
    <row r="127" spans="1:65" s="2" customFormat="1" ht="16.5" customHeight="1">
      <c r="A127" s="33"/>
      <c r="B127" s="34"/>
      <c r="C127" s="194" t="s">
        <v>92</v>
      </c>
      <c r="D127" s="194" t="s">
        <v>127</v>
      </c>
      <c r="E127" s="195" t="s">
        <v>137</v>
      </c>
      <c r="F127" s="196" t="s">
        <v>138</v>
      </c>
      <c r="G127" s="197" t="s">
        <v>139</v>
      </c>
      <c r="H127" s="198">
        <v>1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47</v>
      </c>
      <c r="O127" s="70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125</v>
      </c>
      <c r="AT127" s="206" t="s">
        <v>127</v>
      </c>
      <c r="AU127" s="206" t="s">
        <v>90</v>
      </c>
      <c r="AY127" s="16" t="s">
        <v>126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90</v>
      </c>
      <c r="BK127" s="207">
        <f>ROUND(I127*H127,2)</f>
        <v>0</v>
      </c>
      <c r="BL127" s="16" t="s">
        <v>125</v>
      </c>
      <c r="BM127" s="206" t="s">
        <v>140</v>
      </c>
    </row>
    <row r="128" spans="1:65" s="13" customFormat="1" ht="11.25">
      <c r="B128" s="219"/>
      <c r="C128" s="220"/>
      <c r="D128" s="210" t="s">
        <v>132</v>
      </c>
      <c r="E128" s="221" t="s">
        <v>1</v>
      </c>
      <c r="F128" s="222" t="s">
        <v>141</v>
      </c>
      <c r="G128" s="220"/>
      <c r="H128" s="223">
        <v>1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132</v>
      </c>
      <c r="AU128" s="229" t="s">
        <v>90</v>
      </c>
      <c r="AV128" s="13" t="s">
        <v>92</v>
      </c>
      <c r="AW128" s="13" t="s">
        <v>36</v>
      </c>
      <c r="AX128" s="13" t="s">
        <v>90</v>
      </c>
      <c r="AY128" s="229" t="s">
        <v>126</v>
      </c>
    </row>
    <row r="129" spans="1:65" s="2" customFormat="1" ht="16.5" customHeight="1">
      <c r="A129" s="33"/>
      <c r="B129" s="34"/>
      <c r="C129" s="194" t="s">
        <v>142</v>
      </c>
      <c r="D129" s="194" t="s">
        <v>127</v>
      </c>
      <c r="E129" s="195" t="s">
        <v>143</v>
      </c>
      <c r="F129" s="196" t="s">
        <v>144</v>
      </c>
      <c r="G129" s="197" t="s">
        <v>139</v>
      </c>
      <c r="H129" s="198">
        <v>1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47</v>
      </c>
      <c r="O129" s="70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125</v>
      </c>
      <c r="AT129" s="206" t="s">
        <v>127</v>
      </c>
      <c r="AU129" s="206" t="s">
        <v>90</v>
      </c>
      <c r="AY129" s="16" t="s">
        <v>126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90</v>
      </c>
      <c r="BK129" s="207">
        <f>ROUND(I129*H129,2)</f>
        <v>0</v>
      </c>
      <c r="BL129" s="16" t="s">
        <v>125</v>
      </c>
      <c r="BM129" s="206" t="s">
        <v>145</v>
      </c>
    </row>
    <row r="130" spans="1:65" s="13" customFormat="1" ht="11.25">
      <c r="B130" s="219"/>
      <c r="C130" s="220"/>
      <c r="D130" s="210" t="s">
        <v>132</v>
      </c>
      <c r="E130" s="221" t="s">
        <v>1</v>
      </c>
      <c r="F130" s="222" t="s">
        <v>146</v>
      </c>
      <c r="G130" s="220"/>
      <c r="H130" s="223">
        <v>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132</v>
      </c>
      <c r="AU130" s="229" t="s">
        <v>90</v>
      </c>
      <c r="AV130" s="13" t="s">
        <v>92</v>
      </c>
      <c r="AW130" s="13" t="s">
        <v>36</v>
      </c>
      <c r="AX130" s="13" t="s">
        <v>90</v>
      </c>
      <c r="AY130" s="229" t="s">
        <v>126</v>
      </c>
    </row>
    <row r="131" spans="1:65" s="2" customFormat="1" ht="16.5" customHeight="1">
      <c r="A131" s="33"/>
      <c r="B131" s="34"/>
      <c r="C131" s="194" t="s">
        <v>125</v>
      </c>
      <c r="D131" s="194" t="s">
        <v>127</v>
      </c>
      <c r="E131" s="195" t="s">
        <v>147</v>
      </c>
      <c r="F131" s="196" t="s">
        <v>148</v>
      </c>
      <c r="G131" s="197" t="s">
        <v>149</v>
      </c>
      <c r="H131" s="198">
        <v>1</v>
      </c>
      <c r="I131" s="199"/>
      <c r="J131" s="200">
        <f>ROUND(I131*H131,2)</f>
        <v>0</v>
      </c>
      <c r="K131" s="201"/>
      <c r="L131" s="38"/>
      <c r="M131" s="202" t="s">
        <v>1</v>
      </c>
      <c r="N131" s="203" t="s">
        <v>47</v>
      </c>
      <c r="O131" s="70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125</v>
      </c>
      <c r="AT131" s="206" t="s">
        <v>127</v>
      </c>
      <c r="AU131" s="206" t="s">
        <v>90</v>
      </c>
      <c r="AY131" s="16" t="s">
        <v>126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6" t="s">
        <v>90</v>
      </c>
      <c r="BK131" s="207">
        <f>ROUND(I131*H131,2)</f>
        <v>0</v>
      </c>
      <c r="BL131" s="16" t="s">
        <v>125</v>
      </c>
      <c r="BM131" s="206" t="s">
        <v>150</v>
      </c>
    </row>
    <row r="132" spans="1:65" s="13" customFormat="1" ht="11.25">
      <c r="B132" s="219"/>
      <c r="C132" s="220"/>
      <c r="D132" s="210" t="s">
        <v>132</v>
      </c>
      <c r="E132" s="221" t="s">
        <v>1</v>
      </c>
      <c r="F132" s="222" t="s">
        <v>151</v>
      </c>
      <c r="G132" s="220"/>
      <c r="H132" s="223">
        <v>1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132</v>
      </c>
      <c r="AU132" s="229" t="s">
        <v>90</v>
      </c>
      <c r="AV132" s="13" t="s">
        <v>92</v>
      </c>
      <c r="AW132" s="13" t="s">
        <v>36</v>
      </c>
      <c r="AX132" s="13" t="s">
        <v>90</v>
      </c>
      <c r="AY132" s="229" t="s">
        <v>126</v>
      </c>
    </row>
    <row r="133" spans="1:65" s="2" customFormat="1" ht="16.5" customHeight="1">
      <c r="A133" s="33"/>
      <c r="B133" s="34"/>
      <c r="C133" s="194" t="s">
        <v>152</v>
      </c>
      <c r="D133" s="194" t="s">
        <v>127</v>
      </c>
      <c r="E133" s="195" t="s">
        <v>153</v>
      </c>
      <c r="F133" s="196" t="s">
        <v>154</v>
      </c>
      <c r="G133" s="197" t="s">
        <v>139</v>
      </c>
      <c r="H133" s="198">
        <v>1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47</v>
      </c>
      <c r="O133" s="70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125</v>
      </c>
      <c r="AT133" s="206" t="s">
        <v>127</v>
      </c>
      <c r="AU133" s="206" t="s">
        <v>90</v>
      </c>
      <c r="AY133" s="16" t="s">
        <v>126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90</v>
      </c>
      <c r="BK133" s="207">
        <f>ROUND(I133*H133,2)</f>
        <v>0</v>
      </c>
      <c r="BL133" s="16" t="s">
        <v>125</v>
      </c>
      <c r="BM133" s="206" t="s">
        <v>155</v>
      </c>
    </row>
    <row r="134" spans="1:65" s="13" customFormat="1" ht="11.25">
      <c r="B134" s="219"/>
      <c r="C134" s="220"/>
      <c r="D134" s="210" t="s">
        <v>132</v>
      </c>
      <c r="E134" s="221" t="s">
        <v>1</v>
      </c>
      <c r="F134" s="222" t="s">
        <v>156</v>
      </c>
      <c r="G134" s="220"/>
      <c r="H134" s="223">
        <v>1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132</v>
      </c>
      <c r="AU134" s="229" t="s">
        <v>90</v>
      </c>
      <c r="AV134" s="13" t="s">
        <v>92</v>
      </c>
      <c r="AW134" s="13" t="s">
        <v>36</v>
      </c>
      <c r="AX134" s="13" t="s">
        <v>90</v>
      </c>
      <c r="AY134" s="229" t="s">
        <v>126</v>
      </c>
    </row>
    <row r="135" spans="1:65" s="2" customFormat="1" ht="16.5" customHeight="1">
      <c r="A135" s="33"/>
      <c r="B135" s="34"/>
      <c r="C135" s="194" t="s">
        <v>157</v>
      </c>
      <c r="D135" s="194" t="s">
        <v>127</v>
      </c>
      <c r="E135" s="195" t="s">
        <v>158</v>
      </c>
      <c r="F135" s="196" t="s">
        <v>159</v>
      </c>
      <c r="G135" s="197" t="s">
        <v>139</v>
      </c>
      <c r="H135" s="198">
        <v>1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47</v>
      </c>
      <c r="O135" s="70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125</v>
      </c>
      <c r="AT135" s="206" t="s">
        <v>127</v>
      </c>
      <c r="AU135" s="206" t="s">
        <v>90</v>
      </c>
      <c r="AY135" s="16" t="s">
        <v>126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90</v>
      </c>
      <c r="BK135" s="207">
        <f>ROUND(I135*H135,2)</f>
        <v>0</v>
      </c>
      <c r="BL135" s="16" t="s">
        <v>125</v>
      </c>
      <c r="BM135" s="206" t="s">
        <v>160</v>
      </c>
    </row>
    <row r="136" spans="1:65" s="13" customFormat="1" ht="11.25">
      <c r="B136" s="219"/>
      <c r="C136" s="220"/>
      <c r="D136" s="210" t="s">
        <v>132</v>
      </c>
      <c r="E136" s="221" t="s">
        <v>1</v>
      </c>
      <c r="F136" s="222" t="s">
        <v>90</v>
      </c>
      <c r="G136" s="220"/>
      <c r="H136" s="223">
        <v>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132</v>
      </c>
      <c r="AU136" s="229" t="s">
        <v>90</v>
      </c>
      <c r="AV136" s="13" t="s">
        <v>92</v>
      </c>
      <c r="AW136" s="13" t="s">
        <v>36</v>
      </c>
      <c r="AX136" s="13" t="s">
        <v>90</v>
      </c>
      <c r="AY136" s="229" t="s">
        <v>126</v>
      </c>
    </row>
    <row r="137" spans="1:65" s="2" customFormat="1" ht="16.5" customHeight="1">
      <c r="A137" s="33"/>
      <c r="B137" s="34"/>
      <c r="C137" s="194" t="s">
        <v>161</v>
      </c>
      <c r="D137" s="194" t="s">
        <v>127</v>
      </c>
      <c r="E137" s="195" t="s">
        <v>162</v>
      </c>
      <c r="F137" s="196" t="s">
        <v>163</v>
      </c>
      <c r="G137" s="197" t="s">
        <v>139</v>
      </c>
      <c r="H137" s="198">
        <v>1</v>
      </c>
      <c r="I137" s="199"/>
      <c r="J137" s="200">
        <f>ROUND(I137*H137,2)</f>
        <v>0</v>
      </c>
      <c r="K137" s="201"/>
      <c r="L137" s="38"/>
      <c r="M137" s="202" t="s">
        <v>1</v>
      </c>
      <c r="N137" s="203" t="s">
        <v>47</v>
      </c>
      <c r="O137" s="70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125</v>
      </c>
      <c r="AT137" s="206" t="s">
        <v>127</v>
      </c>
      <c r="AU137" s="206" t="s">
        <v>90</v>
      </c>
      <c r="AY137" s="16" t="s">
        <v>126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6" t="s">
        <v>90</v>
      </c>
      <c r="BK137" s="207">
        <f>ROUND(I137*H137,2)</f>
        <v>0</v>
      </c>
      <c r="BL137" s="16" t="s">
        <v>125</v>
      </c>
      <c r="BM137" s="206" t="s">
        <v>164</v>
      </c>
    </row>
    <row r="138" spans="1:65" s="13" customFormat="1" ht="11.25">
      <c r="B138" s="219"/>
      <c r="C138" s="220"/>
      <c r="D138" s="210" t="s">
        <v>132</v>
      </c>
      <c r="E138" s="221" t="s">
        <v>1</v>
      </c>
      <c r="F138" s="222" t="s">
        <v>165</v>
      </c>
      <c r="G138" s="220"/>
      <c r="H138" s="223">
        <v>1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132</v>
      </c>
      <c r="AU138" s="229" t="s">
        <v>90</v>
      </c>
      <c r="AV138" s="13" t="s">
        <v>92</v>
      </c>
      <c r="AW138" s="13" t="s">
        <v>36</v>
      </c>
      <c r="AX138" s="13" t="s">
        <v>90</v>
      </c>
      <c r="AY138" s="229" t="s">
        <v>126</v>
      </c>
    </row>
    <row r="139" spans="1:65" s="2" customFormat="1" ht="16.5" customHeight="1">
      <c r="A139" s="33"/>
      <c r="B139" s="34"/>
      <c r="C139" s="194" t="s">
        <v>166</v>
      </c>
      <c r="D139" s="194" t="s">
        <v>127</v>
      </c>
      <c r="E139" s="195" t="s">
        <v>167</v>
      </c>
      <c r="F139" s="196" t="s">
        <v>168</v>
      </c>
      <c r="G139" s="197" t="s">
        <v>139</v>
      </c>
      <c r="H139" s="198">
        <v>1</v>
      </c>
      <c r="I139" s="199"/>
      <c r="J139" s="200">
        <f>ROUND(I139*H139,2)</f>
        <v>0</v>
      </c>
      <c r="K139" s="201"/>
      <c r="L139" s="38"/>
      <c r="M139" s="202" t="s">
        <v>1</v>
      </c>
      <c r="N139" s="203" t="s">
        <v>47</v>
      </c>
      <c r="O139" s="70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125</v>
      </c>
      <c r="AT139" s="206" t="s">
        <v>127</v>
      </c>
      <c r="AU139" s="206" t="s">
        <v>90</v>
      </c>
      <c r="AY139" s="16" t="s">
        <v>126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6" t="s">
        <v>90</v>
      </c>
      <c r="BK139" s="207">
        <f>ROUND(I139*H139,2)</f>
        <v>0</v>
      </c>
      <c r="BL139" s="16" t="s">
        <v>125</v>
      </c>
      <c r="BM139" s="206" t="s">
        <v>169</v>
      </c>
    </row>
    <row r="140" spans="1:65" s="13" customFormat="1" ht="11.25">
      <c r="B140" s="219"/>
      <c r="C140" s="220"/>
      <c r="D140" s="210" t="s">
        <v>132</v>
      </c>
      <c r="E140" s="221" t="s">
        <v>1</v>
      </c>
      <c r="F140" s="222" t="s">
        <v>90</v>
      </c>
      <c r="G140" s="220"/>
      <c r="H140" s="223">
        <v>1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132</v>
      </c>
      <c r="AU140" s="229" t="s">
        <v>90</v>
      </c>
      <c r="AV140" s="13" t="s">
        <v>92</v>
      </c>
      <c r="AW140" s="13" t="s">
        <v>36</v>
      </c>
      <c r="AX140" s="13" t="s">
        <v>90</v>
      </c>
      <c r="AY140" s="229" t="s">
        <v>126</v>
      </c>
    </row>
    <row r="141" spans="1:65" s="2" customFormat="1" ht="16.5" customHeight="1">
      <c r="A141" s="33"/>
      <c r="B141" s="34"/>
      <c r="C141" s="194" t="s">
        <v>170</v>
      </c>
      <c r="D141" s="194" t="s">
        <v>127</v>
      </c>
      <c r="E141" s="195" t="s">
        <v>171</v>
      </c>
      <c r="F141" s="196" t="s">
        <v>172</v>
      </c>
      <c r="G141" s="197" t="s">
        <v>173</v>
      </c>
      <c r="H141" s="198">
        <v>1</v>
      </c>
      <c r="I141" s="199"/>
      <c r="J141" s="200">
        <f>ROUND(I141*H141,2)</f>
        <v>0</v>
      </c>
      <c r="K141" s="201"/>
      <c r="L141" s="38"/>
      <c r="M141" s="202" t="s">
        <v>1</v>
      </c>
      <c r="N141" s="203" t="s">
        <v>47</v>
      </c>
      <c r="O141" s="70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125</v>
      </c>
      <c r="AT141" s="206" t="s">
        <v>127</v>
      </c>
      <c r="AU141" s="206" t="s">
        <v>90</v>
      </c>
      <c r="AY141" s="16" t="s">
        <v>126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6" t="s">
        <v>90</v>
      </c>
      <c r="BK141" s="207">
        <f>ROUND(I141*H141,2)</f>
        <v>0</v>
      </c>
      <c r="BL141" s="16" t="s">
        <v>125</v>
      </c>
      <c r="BM141" s="206" t="s">
        <v>174</v>
      </c>
    </row>
    <row r="142" spans="1:65" s="13" customFormat="1" ht="11.25">
      <c r="B142" s="219"/>
      <c r="C142" s="220"/>
      <c r="D142" s="210" t="s">
        <v>132</v>
      </c>
      <c r="E142" s="221" t="s">
        <v>1</v>
      </c>
      <c r="F142" s="222" t="s">
        <v>175</v>
      </c>
      <c r="G142" s="220"/>
      <c r="H142" s="223">
        <v>1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132</v>
      </c>
      <c r="AU142" s="229" t="s">
        <v>90</v>
      </c>
      <c r="AV142" s="13" t="s">
        <v>92</v>
      </c>
      <c r="AW142" s="13" t="s">
        <v>36</v>
      </c>
      <c r="AX142" s="13" t="s">
        <v>90</v>
      </c>
      <c r="AY142" s="229" t="s">
        <v>126</v>
      </c>
    </row>
    <row r="143" spans="1:65" s="2" customFormat="1" ht="16.5" customHeight="1">
      <c r="A143" s="33"/>
      <c r="B143" s="34"/>
      <c r="C143" s="194" t="s">
        <v>176</v>
      </c>
      <c r="D143" s="194" t="s">
        <v>127</v>
      </c>
      <c r="E143" s="195" t="s">
        <v>177</v>
      </c>
      <c r="F143" s="196" t="s">
        <v>178</v>
      </c>
      <c r="G143" s="197" t="s">
        <v>173</v>
      </c>
      <c r="H143" s="198">
        <v>2</v>
      </c>
      <c r="I143" s="199"/>
      <c r="J143" s="200">
        <f>ROUND(I143*H143,2)</f>
        <v>0</v>
      </c>
      <c r="K143" s="201"/>
      <c r="L143" s="38"/>
      <c r="M143" s="202" t="s">
        <v>1</v>
      </c>
      <c r="N143" s="203" t="s">
        <v>47</v>
      </c>
      <c r="O143" s="70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125</v>
      </c>
      <c r="AT143" s="206" t="s">
        <v>127</v>
      </c>
      <c r="AU143" s="206" t="s">
        <v>90</v>
      </c>
      <c r="AY143" s="16" t="s">
        <v>126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90</v>
      </c>
      <c r="BK143" s="207">
        <f>ROUND(I143*H143,2)</f>
        <v>0</v>
      </c>
      <c r="BL143" s="16" t="s">
        <v>125</v>
      </c>
      <c r="BM143" s="206" t="s">
        <v>179</v>
      </c>
    </row>
    <row r="144" spans="1:65" s="13" customFormat="1" ht="11.25">
      <c r="B144" s="219"/>
      <c r="C144" s="220"/>
      <c r="D144" s="210" t="s">
        <v>132</v>
      </c>
      <c r="E144" s="221" t="s">
        <v>1</v>
      </c>
      <c r="F144" s="222" t="s">
        <v>92</v>
      </c>
      <c r="G144" s="220"/>
      <c r="H144" s="223">
        <v>2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132</v>
      </c>
      <c r="AU144" s="229" t="s">
        <v>90</v>
      </c>
      <c r="AV144" s="13" t="s">
        <v>92</v>
      </c>
      <c r="AW144" s="13" t="s">
        <v>36</v>
      </c>
      <c r="AX144" s="13" t="s">
        <v>90</v>
      </c>
      <c r="AY144" s="229" t="s">
        <v>126</v>
      </c>
    </row>
    <row r="145" spans="1:65" s="2" customFormat="1" ht="16.5" customHeight="1">
      <c r="A145" s="33"/>
      <c r="B145" s="34"/>
      <c r="C145" s="194" t="s">
        <v>180</v>
      </c>
      <c r="D145" s="194" t="s">
        <v>127</v>
      </c>
      <c r="E145" s="195" t="s">
        <v>181</v>
      </c>
      <c r="F145" s="196" t="s">
        <v>182</v>
      </c>
      <c r="G145" s="197" t="s">
        <v>139</v>
      </c>
      <c r="H145" s="198">
        <v>1</v>
      </c>
      <c r="I145" s="199"/>
      <c r="J145" s="200">
        <f>ROUND(I145*H145,2)</f>
        <v>0</v>
      </c>
      <c r="K145" s="201"/>
      <c r="L145" s="38"/>
      <c r="M145" s="202" t="s">
        <v>1</v>
      </c>
      <c r="N145" s="203" t="s">
        <v>47</v>
      </c>
      <c r="O145" s="70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125</v>
      </c>
      <c r="AT145" s="206" t="s">
        <v>127</v>
      </c>
      <c r="AU145" s="206" t="s">
        <v>90</v>
      </c>
      <c r="AY145" s="16" t="s">
        <v>126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90</v>
      </c>
      <c r="BK145" s="207">
        <f>ROUND(I145*H145,2)</f>
        <v>0</v>
      </c>
      <c r="BL145" s="16" t="s">
        <v>125</v>
      </c>
      <c r="BM145" s="206" t="s">
        <v>183</v>
      </c>
    </row>
    <row r="146" spans="1:65" s="13" customFormat="1" ht="11.25">
      <c r="B146" s="219"/>
      <c r="C146" s="220"/>
      <c r="D146" s="210" t="s">
        <v>132</v>
      </c>
      <c r="E146" s="221" t="s">
        <v>1</v>
      </c>
      <c r="F146" s="222" t="s">
        <v>184</v>
      </c>
      <c r="G146" s="220"/>
      <c r="H146" s="223">
        <v>1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132</v>
      </c>
      <c r="AU146" s="229" t="s">
        <v>90</v>
      </c>
      <c r="AV146" s="13" t="s">
        <v>92</v>
      </c>
      <c r="AW146" s="13" t="s">
        <v>36</v>
      </c>
      <c r="AX146" s="13" t="s">
        <v>90</v>
      </c>
      <c r="AY146" s="229" t="s">
        <v>126</v>
      </c>
    </row>
    <row r="147" spans="1:65" s="2" customFormat="1" ht="16.5" customHeight="1">
      <c r="A147" s="33"/>
      <c r="B147" s="34"/>
      <c r="C147" s="194" t="s">
        <v>185</v>
      </c>
      <c r="D147" s="230" t="s">
        <v>127</v>
      </c>
      <c r="E147" s="195" t="s">
        <v>186</v>
      </c>
      <c r="F147" s="196" t="s">
        <v>187</v>
      </c>
      <c r="G147" s="197" t="s">
        <v>139</v>
      </c>
      <c r="H147" s="198">
        <v>1</v>
      </c>
      <c r="I147" s="199"/>
      <c r="J147" s="200">
        <f>ROUND(I147*H147,2)</f>
        <v>0</v>
      </c>
      <c r="K147" s="201"/>
      <c r="L147" s="38"/>
      <c r="M147" s="202" t="s">
        <v>1</v>
      </c>
      <c r="N147" s="203" t="s">
        <v>47</v>
      </c>
      <c r="O147" s="70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125</v>
      </c>
      <c r="AT147" s="206" t="s">
        <v>127</v>
      </c>
      <c r="AU147" s="206" t="s">
        <v>90</v>
      </c>
      <c r="AY147" s="16" t="s">
        <v>126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90</v>
      </c>
      <c r="BK147" s="207">
        <f>ROUND(I147*H147,2)</f>
        <v>0</v>
      </c>
      <c r="BL147" s="16" t="s">
        <v>125</v>
      </c>
      <c r="BM147" s="206" t="s">
        <v>188</v>
      </c>
    </row>
    <row r="148" spans="1:65" s="13" customFormat="1" ht="11.25">
      <c r="B148" s="219"/>
      <c r="C148" s="220"/>
      <c r="D148" s="210" t="s">
        <v>132</v>
      </c>
      <c r="E148" s="221" t="s">
        <v>1</v>
      </c>
      <c r="F148" s="222" t="s">
        <v>90</v>
      </c>
      <c r="G148" s="220"/>
      <c r="H148" s="223">
        <v>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132</v>
      </c>
      <c r="AU148" s="229" t="s">
        <v>90</v>
      </c>
      <c r="AV148" s="13" t="s">
        <v>92</v>
      </c>
      <c r="AW148" s="13" t="s">
        <v>36</v>
      </c>
      <c r="AX148" s="13" t="s">
        <v>90</v>
      </c>
      <c r="AY148" s="229" t="s">
        <v>126</v>
      </c>
    </row>
    <row r="149" spans="1:65" s="2" customFormat="1" ht="16.5" customHeight="1">
      <c r="A149" s="33"/>
      <c r="B149" s="34"/>
      <c r="C149" s="194" t="s">
        <v>189</v>
      </c>
      <c r="D149" s="194" t="s">
        <v>127</v>
      </c>
      <c r="E149" s="195" t="s">
        <v>190</v>
      </c>
      <c r="F149" s="196" t="s">
        <v>191</v>
      </c>
      <c r="G149" s="197" t="s">
        <v>139</v>
      </c>
      <c r="H149" s="198">
        <v>1</v>
      </c>
      <c r="I149" s="199"/>
      <c r="J149" s="200">
        <f>ROUND(I149*H149,2)</f>
        <v>0</v>
      </c>
      <c r="K149" s="201"/>
      <c r="L149" s="38"/>
      <c r="M149" s="202" t="s">
        <v>1</v>
      </c>
      <c r="N149" s="203" t="s">
        <v>47</v>
      </c>
      <c r="O149" s="70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125</v>
      </c>
      <c r="AT149" s="206" t="s">
        <v>127</v>
      </c>
      <c r="AU149" s="206" t="s">
        <v>90</v>
      </c>
      <c r="AY149" s="16" t="s">
        <v>126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90</v>
      </c>
      <c r="BK149" s="207">
        <f>ROUND(I149*H149,2)</f>
        <v>0</v>
      </c>
      <c r="BL149" s="16" t="s">
        <v>125</v>
      </c>
      <c r="BM149" s="206" t="s">
        <v>192</v>
      </c>
    </row>
    <row r="150" spans="1:65" s="13" customFormat="1" ht="11.25">
      <c r="B150" s="219"/>
      <c r="C150" s="220"/>
      <c r="D150" s="210" t="s">
        <v>132</v>
      </c>
      <c r="E150" s="221" t="s">
        <v>1</v>
      </c>
      <c r="F150" s="222" t="s">
        <v>193</v>
      </c>
      <c r="G150" s="220"/>
      <c r="H150" s="223">
        <v>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132</v>
      </c>
      <c r="AU150" s="229" t="s">
        <v>90</v>
      </c>
      <c r="AV150" s="13" t="s">
        <v>92</v>
      </c>
      <c r="AW150" s="13" t="s">
        <v>36</v>
      </c>
      <c r="AX150" s="13" t="s">
        <v>90</v>
      </c>
      <c r="AY150" s="229" t="s">
        <v>126</v>
      </c>
    </row>
    <row r="151" spans="1:65" s="2" customFormat="1" ht="16.5" customHeight="1">
      <c r="A151" s="33"/>
      <c r="B151" s="34"/>
      <c r="C151" s="194" t="s">
        <v>194</v>
      </c>
      <c r="D151" s="194" t="s">
        <v>127</v>
      </c>
      <c r="E151" s="195" t="s">
        <v>195</v>
      </c>
      <c r="F151" s="196" t="s">
        <v>196</v>
      </c>
      <c r="G151" s="197" t="s">
        <v>139</v>
      </c>
      <c r="H151" s="198">
        <v>1</v>
      </c>
      <c r="I151" s="199"/>
      <c r="J151" s="200">
        <f>ROUND(I151*H151,2)</f>
        <v>0</v>
      </c>
      <c r="K151" s="201"/>
      <c r="L151" s="38"/>
      <c r="M151" s="202" t="s">
        <v>1</v>
      </c>
      <c r="N151" s="203" t="s">
        <v>47</v>
      </c>
      <c r="O151" s="70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6" t="s">
        <v>125</v>
      </c>
      <c r="AT151" s="206" t="s">
        <v>127</v>
      </c>
      <c r="AU151" s="206" t="s">
        <v>90</v>
      </c>
      <c r="AY151" s="16" t="s">
        <v>126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6" t="s">
        <v>90</v>
      </c>
      <c r="BK151" s="207">
        <f>ROUND(I151*H151,2)</f>
        <v>0</v>
      </c>
      <c r="BL151" s="16" t="s">
        <v>125</v>
      </c>
      <c r="BM151" s="206" t="s">
        <v>197</v>
      </c>
    </row>
    <row r="152" spans="1:65" s="13" customFormat="1" ht="11.25">
      <c r="B152" s="219"/>
      <c r="C152" s="220"/>
      <c r="D152" s="210" t="s">
        <v>132</v>
      </c>
      <c r="E152" s="221" t="s">
        <v>1</v>
      </c>
      <c r="F152" s="222" t="s">
        <v>198</v>
      </c>
      <c r="G152" s="220"/>
      <c r="H152" s="223">
        <v>1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132</v>
      </c>
      <c r="AU152" s="229" t="s">
        <v>90</v>
      </c>
      <c r="AV152" s="13" t="s">
        <v>92</v>
      </c>
      <c r="AW152" s="13" t="s">
        <v>36</v>
      </c>
      <c r="AX152" s="13" t="s">
        <v>90</v>
      </c>
      <c r="AY152" s="229" t="s">
        <v>126</v>
      </c>
    </row>
    <row r="153" spans="1:65" s="2" customFormat="1" ht="16.5" customHeight="1">
      <c r="A153" s="33"/>
      <c r="B153" s="34"/>
      <c r="C153" s="194" t="s">
        <v>8</v>
      </c>
      <c r="D153" s="194" t="s">
        <v>127</v>
      </c>
      <c r="E153" s="195" t="s">
        <v>199</v>
      </c>
      <c r="F153" s="196" t="s">
        <v>200</v>
      </c>
      <c r="G153" s="197" t="s">
        <v>139</v>
      </c>
      <c r="H153" s="198">
        <v>1</v>
      </c>
      <c r="I153" s="199"/>
      <c r="J153" s="200">
        <f>ROUND(I153*H153,2)</f>
        <v>0</v>
      </c>
      <c r="K153" s="201"/>
      <c r="L153" s="38"/>
      <c r="M153" s="202" t="s">
        <v>1</v>
      </c>
      <c r="N153" s="203" t="s">
        <v>47</v>
      </c>
      <c r="O153" s="70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6" t="s">
        <v>125</v>
      </c>
      <c r="AT153" s="206" t="s">
        <v>127</v>
      </c>
      <c r="AU153" s="206" t="s">
        <v>90</v>
      </c>
      <c r="AY153" s="16" t="s">
        <v>126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90</v>
      </c>
      <c r="BK153" s="207">
        <f>ROUND(I153*H153,2)</f>
        <v>0</v>
      </c>
      <c r="BL153" s="16" t="s">
        <v>125</v>
      </c>
      <c r="BM153" s="206" t="s">
        <v>201</v>
      </c>
    </row>
    <row r="154" spans="1:65" s="13" customFormat="1" ht="11.25">
      <c r="B154" s="219"/>
      <c r="C154" s="220"/>
      <c r="D154" s="210" t="s">
        <v>132</v>
      </c>
      <c r="E154" s="221" t="s">
        <v>1</v>
      </c>
      <c r="F154" s="222" t="s">
        <v>90</v>
      </c>
      <c r="G154" s="220"/>
      <c r="H154" s="223">
        <v>1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132</v>
      </c>
      <c r="AU154" s="229" t="s">
        <v>90</v>
      </c>
      <c r="AV154" s="13" t="s">
        <v>92</v>
      </c>
      <c r="AW154" s="13" t="s">
        <v>36</v>
      </c>
      <c r="AX154" s="13" t="s">
        <v>90</v>
      </c>
      <c r="AY154" s="229" t="s">
        <v>126</v>
      </c>
    </row>
    <row r="155" spans="1:65" s="11" customFormat="1" ht="25.9" customHeight="1">
      <c r="B155" s="180"/>
      <c r="C155" s="181"/>
      <c r="D155" s="182" t="s">
        <v>81</v>
      </c>
      <c r="E155" s="183" t="s">
        <v>90</v>
      </c>
      <c r="F155" s="183" t="s">
        <v>202</v>
      </c>
      <c r="G155" s="181"/>
      <c r="H155" s="181"/>
      <c r="I155" s="184"/>
      <c r="J155" s="185">
        <f>BK155</f>
        <v>0</v>
      </c>
      <c r="K155" s="181"/>
      <c r="L155" s="186"/>
      <c r="M155" s="187"/>
      <c r="N155" s="188"/>
      <c r="O155" s="188"/>
      <c r="P155" s="189">
        <f>SUM(P156:P164)</f>
        <v>0</v>
      </c>
      <c r="Q155" s="188"/>
      <c r="R155" s="189">
        <f>SUM(R156:R164)</f>
        <v>0</v>
      </c>
      <c r="S155" s="188"/>
      <c r="T155" s="190">
        <f>SUM(T156:T164)</f>
        <v>19.8</v>
      </c>
      <c r="AR155" s="191" t="s">
        <v>90</v>
      </c>
      <c r="AT155" s="192" t="s">
        <v>81</v>
      </c>
      <c r="AU155" s="192" t="s">
        <v>82</v>
      </c>
      <c r="AY155" s="191" t="s">
        <v>126</v>
      </c>
      <c r="BK155" s="193">
        <f>SUM(BK156:BK164)</f>
        <v>0</v>
      </c>
    </row>
    <row r="156" spans="1:65" s="2" customFormat="1" ht="16.5" customHeight="1">
      <c r="A156" s="33"/>
      <c r="B156" s="34"/>
      <c r="C156" s="194" t="s">
        <v>203</v>
      </c>
      <c r="D156" s="194" t="s">
        <v>127</v>
      </c>
      <c r="E156" s="195" t="s">
        <v>204</v>
      </c>
      <c r="F156" s="196" t="s">
        <v>205</v>
      </c>
      <c r="G156" s="197" t="s">
        <v>206</v>
      </c>
      <c r="H156" s="198">
        <v>240</v>
      </c>
      <c r="I156" s="199"/>
      <c r="J156" s="200">
        <f>ROUND(I156*H156,2)</f>
        <v>0</v>
      </c>
      <c r="K156" s="201"/>
      <c r="L156" s="38"/>
      <c r="M156" s="202" t="s">
        <v>1</v>
      </c>
      <c r="N156" s="203" t="s">
        <v>47</v>
      </c>
      <c r="O156" s="70"/>
      <c r="P156" s="204">
        <f>O156*H156</f>
        <v>0</v>
      </c>
      <c r="Q156" s="204">
        <v>0</v>
      </c>
      <c r="R156" s="204">
        <f>Q156*H156</f>
        <v>0</v>
      </c>
      <c r="S156" s="204">
        <v>0.02</v>
      </c>
      <c r="T156" s="205">
        <f>S156*H156</f>
        <v>4.8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6" t="s">
        <v>125</v>
      </c>
      <c r="AT156" s="206" t="s">
        <v>127</v>
      </c>
      <c r="AU156" s="206" t="s">
        <v>90</v>
      </c>
      <c r="AY156" s="16" t="s">
        <v>126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6" t="s">
        <v>90</v>
      </c>
      <c r="BK156" s="207">
        <f>ROUND(I156*H156,2)</f>
        <v>0</v>
      </c>
      <c r="BL156" s="16" t="s">
        <v>125</v>
      </c>
      <c r="BM156" s="206" t="s">
        <v>207</v>
      </c>
    </row>
    <row r="157" spans="1:65" s="12" customFormat="1" ht="11.25">
      <c r="B157" s="208"/>
      <c r="C157" s="209"/>
      <c r="D157" s="210" t="s">
        <v>132</v>
      </c>
      <c r="E157" s="211" t="s">
        <v>1</v>
      </c>
      <c r="F157" s="212" t="s">
        <v>208</v>
      </c>
      <c r="G157" s="209"/>
      <c r="H157" s="211" t="s">
        <v>1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132</v>
      </c>
      <c r="AU157" s="218" t="s">
        <v>90</v>
      </c>
      <c r="AV157" s="12" t="s">
        <v>90</v>
      </c>
      <c r="AW157" s="12" t="s">
        <v>36</v>
      </c>
      <c r="AX157" s="12" t="s">
        <v>82</v>
      </c>
      <c r="AY157" s="218" t="s">
        <v>126</v>
      </c>
    </row>
    <row r="158" spans="1:65" s="13" customFormat="1" ht="11.25">
      <c r="B158" s="219"/>
      <c r="C158" s="220"/>
      <c r="D158" s="210" t="s">
        <v>132</v>
      </c>
      <c r="E158" s="221" t="s">
        <v>1</v>
      </c>
      <c r="F158" s="222" t="s">
        <v>209</v>
      </c>
      <c r="G158" s="220"/>
      <c r="H158" s="223">
        <v>240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132</v>
      </c>
      <c r="AU158" s="229" t="s">
        <v>90</v>
      </c>
      <c r="AV158" s="13" t="s">
        <v>92</v>
      </c>
      <c r="AW158" s="13" t="s">
        <v>36</v>
      </c>
      <c r="AX158" s="13" t="s">
        <v>90</v>
      </c>
      <c r="AY158" s="229" t="s">
        <v>126</v>
      </c>
    </row>
    <row r="159" spans="1:65" s="2" customFormat="1" ht="16.5" customHeight="1">
      <c r="A159" s="33"/>
      <c r="B159" s="34"/>
      <c r="C159" s="194" t="s">
        <v>210</v>
      </c>
      <c r="D159" s="194" t="s">
        <v>127</v>
      </c>
      <c r="E159" s="195" t="s">
        <v>211</v>
      </c>
      <c r="F159" s="196" t="s">
        <v>212</v>
      </c>
      <c r="G159" s="197" t="s">
        <v>173</v>
      </c>
      <c r="H159" s="198">
        <v>5</v>
      </c>
      <c r="I159" s="199"/>
      <c r="J159" s="200">
        <f>ROUND(I159*H159,2)</f>
        <v>0</v>
      </c>
      <c r="K159" s="201"/>
      <c r="L159" s="38"/>
      <c r="M159" s="202" t="s">
        <v>1</v>
      </c>
      <c r="N159" s="203" t="s">
        <v>47</v>
      </c>
      <c r="O159" s="70"/>
      <c r="P159" s="204">
        <f>O159*H159</f>
        <v>0</v>
      </c>
      <c r="Q159" s="204">
        <v>0</v>
      </c>
      <c r="R159" s="204">
        <f>Q159*H159</f>
        <v>0</v>
      </c>
      <c r="S159" s="204">
        <v>3</v>
      </c>
      <c r="T159" s="205">
        <f>S159*H159</f>
        <v>15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6" t="s">
        <v>125</v>
      </c>
      <c r="AT159" s="206" t="s">
        <v>127</v>
      </c>
      <c r="AU159" s="206" t="s">
        <v>90</v>
      </c>
      <c r="AY159" s="16" t="s">
        <v>126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6" t="s">
        <v>90</v>
      </c>
      <c r="BK159" s="207">
        <f>ROUND(I159*H159,2)</f>
        <v>0</v>
      </c>
      <c r="BL159" s="16" t="s">
        <v>125</v>
      </c>
      <c r="BM159" s="206" t="s">
        <v>213</v>
      </c>
    </row>
    <row r="160" spans="1:65" s="12" customFormat="1" ht="11.25">
      <c r="B160" s="208"/>
      <c r="C160" s="209"/>
      <c r="D160" s="210" t="s">
        <v>132</v>
      </c>
      <c r="E160" s="211" t="s">
        <v>1</v>
      </c>
      <c r="F160" s="212" t="s">
        <v>208</v>
      </c>
      <c r="G160" s="209"/>
      <c r="H160" s="211" t="s">
        <v>1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132</v>
      </c>
      <c r="AU160" s="218" t="s">
        <v>90</v>
      </c>
      <c r="AV160" s="12" t="s">
        <v>90</v>
      </c>
      <c r="AW160" s="12" t="s">
        <v>36</v>
      </c>
      <c r="AX160" s="12" t="s">
        <v>82</v>
      </c>
      <c r="AY160" s="218" t="s">
        <v>126</v>
      </c>
    </row>
    <row r="161" spans="1:65" s="13" customFormat="1" ht="11.25">
      <c r="B161" s="219"/>
      <c r="C161" s="220"/>
      <c r="D161" s="210" t="s">
        <v>132</v>
      </c>
      <c r="E161" s="221" t="s">
        <v>1</v>
      </c>
      <c r="F161" s="222" t="s">
        <v>214</v>
      </c>
      <c r="G161" s="220"/>
      <c r="H161" s="223">
        <v>5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132</v>
      </c>
      <c r="AU161" s="229" t="s">
        <v>90</v>
      </c>
      <c r="AV161" s="13" t="s">
        <v>92</v>
      </c>
      <c r="AW161" s="13" t="s">
        <v>36</v>
      </c>
      <c r="AX161" s="13" t="s">
        <v>90</v>
      </c>
      <c r="AY161" s="229" t="s">
        <v>126</v>
      </c>
    </row>
    <row r="162" spans="1:65" s="2" customFormat="1" ht="16.5" customHeight="1">
      <c r="A162" s="33"/>
      <c r="B162" s="34"/>
      <c r="C162" s="194" t="s">
        <v>215</v>
      </c>
      <c r="D162" s="194" t="s">
        <v>127</v>
      </c>
      <c r="E162" s="195" t="s">
        <v>216</v>
      </c>
      <c r="F162" s="196" t="s">
        <v>217</v>
      </c>
      <c r="G162" s="197" t="s">
        <v>218</v>
      </c>
      <c r="H162" s="198">
        <v>30</v>
      </c>
      <c r="I162" s="199"/>
      <c r="J162" s="200">
        <f>ROUND(I162*H162,2)</f>
        <v>0</v>
      </c>
      <c r="K162" s="201"/>
      <c r="L162" s="38"/>
      <c r="M162" s="202" t="s">
        <v>1</v>
      </c>
      <c r="N162" s="203" t="s">
        <v>47</v>
      </c>
      <c r="O162" s="70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6" t="s">
        <v>125</v>
      </c>
      <c r="AT162" s="206" t="s">
        <v>127</v>
      </c>
      <c r="AU162" s="206" t="s">
        <v>90</v>
      </c>
      <c r="AY162" s="16" t="s">
        <v>126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90</v>
      </c>
      <c r="BK162" s="207">
        <f>ROUND(I162*H162,2)</f>
        <v>0</v>
      </c>
      <c r="BL162" s="16" t="s">
        <v>125</v>
      </c>
      <c r="BM162" s="206" t="s">
        <v>219</v>
      </c>
    </row>
    <row r="163" spans="1:65" s="12" customFormat="1" ht="11.25">
      <c r="B163" s="208"/>
      <c r="C163" s="209"/>
      <c r="D163" s="210" t="s">
        <v>132</v>
      </c>
      <c r="E163" s="211" t="s">
        <v>1</v>
      </c>
      <c r="F163" s="212" t="s">
        <v>133</v>
      </c>
      <c r="G163" s="209"/>
      <c r="H163" s="211" t="s">
        <v>1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132</v>
      </c>
      <c r="AU163" s="218" t="s">
        <v>90</v>
      </c>
      <c r="AV163" s="12" t="s">
        <v>90</v>
      </c>
      <c r="AW163" s="12" t="s">
        <v>36</v>
      </c>
      <c r="AX163" s="12" t="s">
        <v>82</v>
      </c>
      <c r="AY163" s="218" t="s">
        <v>126</v>
      </c>
    </row>
    <row r="164" spans="1:65" s="13" customFormat="1" ht="11.25">
      <c r="B164" s="219"/>
      <c r="C164" s="220"/>
      <c r="D164" s="210" t="s">
        <v>132</v>
      </c>
      <c r="E164" s="221" t="s">
        <v>1</v>
      </c>
      <c r="F164" s="222" t="s">
        <v>220</v>
      </c>
      <c r="G164" s="220"/>
      <c r="H164" s="223">
        <v>30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132</v>
      </c>
      <c r="AU164" s="229" t="s">
        <v>90</v>
      </c>
      <c r="AV164" s="13" t="s">
        <v>92</v>
      </c>
      <c r="AW164" s="13" t="s">
        <v>36</v>
      </c>
      <c r="AX164" s="13" t="s">
        <v>90</v>
      </c>
      <c r="AY164" s="229" t="s">
        <v>126</v>
      </c>
    </row>
    <row r="165" spans="1:65" s="11" customFormat="1" ht="25.9" customHeight="1">
      <c r="B165" s="180"/>
      <c r="C165" s="181"/>
      <c r="D165" s="182" t="s">
        <v>81</v>
      </c>
      <c r="E165" s="183" t="s">
        <v>170</v>
      </c>
      <c r="F165" s="183" t="s">
        <v>221</v>
      </c>
      <c r="G165" s="181"/>
      <c r="H165" s="181"/>
      <c r="I165" s="184"/>
      <c r="J165" s="185">
        <f>BK165</f>
        <v>0</v>
      </c>
      <c r="K165" s="181"/>
      <c r="L165" s="186"/>
      <c r="M165" s="187"/>
      <c r="N165" s="188"/>
      <c r="O165" s="188"/>
      <c r="P165" s="189">
        <f>SUM(P166:P171)</f>
        <v>0</v>
      </c>
      <c r="Q165" s="188"/>
      <c r="R165" s="189">
        <f>SUM(R166:R171)</f>
        <v>0</v>
      </c>
      <c r="S165" s="188"/>
      <c r="T165" s="190">
        <f>SUM(T166:T171)</f>
        <v>0</v>
      </c>
      <c r="AR165" s="191" t="s">
        <v>90</v>
      </c>
      <c r="AT165" s="192" t="s">
        <v>81</v>
      </c>
      <c r="AU165" s="192" t="s">
        <v>82</v>
      </c>
      <c r="AY165" s="191" t="s">
        <v>126</v>
      </c>
      <c r="BK165" s="193">
        <f>SUM(BK166:BK171)</f>
        <v>0</v>
      </c>
    </row>
    <row r="166" spans="1:65" s="2" customFormat="1" ht="16.5" customHeight="1">
      <c r="A166" s="33"/>
      <c r="B166" s="34"/>
      <c r="C166" s="194" t="s">
        <v>222</v>
      </c>
      <c r="D166" s="231" t="s">
        <v>127</v>
      </c>
      <c r="E166" s="195" t="s">
        <v>223</v>
      </c>
      <c r="F166" s="196" t="s">
        <v>224</v>
      </c>
      <c r="G166" s="197" t="s">
        <v>173</v>
      </c>
      <c r="H166" s="198">
        <v>4</v>
      </c>
      <c r="I166" s="199"/>
      <c r="J166" s="200">
        <f>ROUND(I166*H166,2)</f>
        <v>0</v>
      </c>
      <c r="K166" s="201"/>
      <c r="L166" s="38"/>
      <c r="M166" s="202" t="s">
        <v>1</v>
      </c>
      <c r="N166" s="203" t="s">
        <v>47</v>
      </c>
      <c r="O166" s="70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6" t="s">
        <v>125</v>
      </c>
      <c r="AT166" s="206" t="s">
        <v>127</v>
      </c>
      <c r="AU166" s="206" t="s">
        <v>90</v>
      </c>
      <c r="AY166" s="16" t="s">
        <v>126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" t="s">
        <v>90</v>
      </c>
      <c r="BK166" s="207">
        <f>ROUND(I166*H166,2)</f>
        <v>0</v>
      </c>
      <c r="BL166" s="16" t="s">
        <v>125</v>
      </c>
      <c r="BM166" s="206" t="s">
        <v>225</v>
      </c>
    </row>
    <row r="167" spans="1:65" s="13" customFormat="1" ht="11.25">
      <c r="B167" s="219"/>
      <c r="C167" s="220"/>
      <c r="D167" s="210" t="s">
        <v>132</v>
      </c>
      <c r="E167" s="221" t="s">
        <v>1</v>
      </c>
      <c r="F167" s="222" t="s">
        <v>125</v>
      </c>
      <c r="G167" s="220"/>
      <c r="H167" s="223">
        <v>4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132</v>
      </c>
      <c r="AU167" s="229" t="s">
        <v>90</v>
      </c>
      <c r="AV167" s="13" t="s">
        <v>92</v>
      </c>
      <c r="AW167" s="13" t="s">
        <v>36</v>
      </c>
      <c r="AX167" s="13" t="s">
        <v>90</v>
      </c>
      <c r="AY167" s="229" t="s">
        <v>126</v>
      </c>
    </row>
    <row r="168" spans="1:65" s="2" customFormat="1" ht="16.5" customHeight="1">
      <c r="A168" s="33"/>
      <c r="B168" s="34"/>
      <c r="C168" s="194" t="s">
        <v>226</v>
      </c>
      <c r="D168" s="231" t="s">
        <v>127</v>
      </c>
      <c r="E168" s="195" t="s">
        <v>227</v>
      </c>
      <c r="F168" s="196" t="s">
        <v>228</v>
      </c>
      <c r="G168" s="197" t="s">
        <v>173</v>
      </c>
      <c r="H168" s="198">
        <v>4</v>
      </c>
      <c r="I168" s="199"/>
      <c r="J168" s="200">
        <f>ROUND(I168*H168,2)</f>
        <v>0</v>
      </c>
      <c r="K168" s="201"/>
      <c r="L168" s="38"/>
      <c r="M168" s="202" t="s">
        <v>1</v>
      </c>
      <c r="N168" s="203" t="s">
        <v>47</v>
      </c>
      <c r="O168" s="70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6" t="s">
        <v>125</v>
      </c>
      <c r="AT168" s="206" t="s">
        <v>127</v>
      </c>
      <c r="AU168" s="206" t="s">
        <v>90</v>
      </c>
      <c r="AY168" s="16" t="s">
        <v>126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90</v>
      </c>
      <c r="BK168" s="207">
        <f>ROUND(I168*H168,2)</f>
        <v>0</v>
      </c>
      <c r="BL168" s="16" t="s">
        <v>125</v>
      </c>
      <c r="BM168" s="206" t="s">
        <v>229</v>
      </c>
    </row>
    <row r="169" spans="1:65" s="13" customFormat="1" ht="11.25">
      <c r="B169" s="219"/>
      <c r="C169" s="220"/>
      <c r="D169" s="210" t="s">
        <v>132</v>
      </c>
      <c r="E169" s="221" t="s">
        <v>1</v>
      </c>
      <c r="F169" s="222" t="s">
        <v>125</v>
      </c>
      <c r="G169" s="220"/>
      <c r="H169" s="223">
        <v>4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132</v>
      </c>
      <c r="AU169" s="229" t="s">
        <v>90</v>
      </c>
      <c r="AV169" s="13" t="s">
        <v>92</v>
      </c>
      <c r="AW169" s="13" t="s">
        <v>36</v>
      </c>
      <c r="AX169" s="13" t="s">
        <v>90</v>
      </c>
      <c r="AY169" s="229" t="s">
        <v>126</v>
      </c>
    </row>
    <row r="170" spans="1:65" s="2" customFormat="1" ht="16.5" customHeight="1">
      <c r="A170" s="33"/>
      <c r="B170" s="34"/>
      <c r="C170" s="194" t="s">
        <v>230</v>
      </c>
      <c r="D170" s="231" t="s">
        <v>127</v>
      </c>
      <c r="E170" s="195" t="s">
        <v>231</v>
      </c>
      <c r="F170" s="196" t="s">
        <v>232</v>
      </c>
      <c r="G170" s="197" t="s">
        <v>233</v>
      </c>
      <c r="H170" s="198">
        <v>480</v>
      </c>
      <c r="I170" s="199"/>
      <c r="J170" s="200">
        <f>ROUND(I170*H170,2)</f>
        <v>0</v>
      </c>
      <c r="K170" s="201"/>
      <c r="L170" s="38"/>
      <c r="M170" s="202" t="s">
        <v>1</v>
      </c>
      <c r="N170" s="203" t="s">
        <v>47</v>
      </c>
      <c r="O170" s="70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6" t="s">
        <v>125</v>
      </c>
      <c r="AT170" s="206" t="s">
        <v>127</v>
      </c>
      <c r="AU170" s="206" t="s">
        <v>90</v>
      </c>
      <c r="AY170" s="16" t="s">
        <v>126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" t="s">
        <v>90</v>
      </c>
      <c r="BK170" s="207">
        <f>ROUND(I170*H170,2)</f>
        <v>0</v>
      </c>
      <c r="BL170" s="16" t="s">
        <v>125</v>
      </c>
      <c r="BM170" s="206" t="s">
        <v>234</v>
      </c>
    </row>
    <row r="171" spans="1:65" s="13" customFormat="1" ht="11.25">
      <c r="B171" s="219"/>
      <c r="C171" s="220"/>
      <c r="D171" s="210" t="s">
        <v>132</v>
      </c>
      <c r="E171" s="221" t="s">
        <v>1</v>
      </c>
      <c r="F171" s="222" t="s">
        <v>235</v>
      </c>
      <c r="G171" s="220"/>
      <c r="H171" s="223">
        <v>480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132</v>
      </c>
      <c r="AU171" s="229" t="s">
        <v>90</v>
      </c>
      <c r="AV171" s="13" t="s">
        <v>92</v>
      </c>
      <c r="AW171" s="13" t="s">
        <v>36</v>
      </c>
      <c r="AX171" s="13" t="s">
        <v>90</v>
      </c>
      <c r="AY171" s="229" t="s">
        <v>126</v>
      </c>
    </row>
    <row r="172" spans="1:65" s="11" customFormat="1" ht="25.9" customHeight="1">
      <c r="B172" s="180"/>
      <c r="C172" s="181"/>
      <c r="D172" s="182" t="s">
        <v>81</v>
      </c>
      <c r="E172" s="183" t="s">
        <v>236</v>
      </c>
      <c r="F172" s="183" t="s">
        <v>237</v>
      </c>
      <c r="G172" s="181"/>
      <c r="H172" s="181"/>
      <c r="I172" s="184"/>
      <c r="J172" s="185">
        <f>BK172</f>
        <v>0</v>
      </c>
      <c r="K172" s="181"/>
      <c r="L172" s="186"/>
      <c r="M172" s="187"/>
      <c r="N172" s="188"/>
      <c r="O172" s="188"/>
      <c r="P172" s="189">
        <f>SUM(P173:P174)</f>
        <v>0</v>
      </c>
      <c r="Q172" s="188"/>
      <c r="R172" s="189">
        <f>SUM(R173:R174)</f>
        <v>0</v>
      </c>
      <c r="S172" s="188"/>
      <c r="T172" s="190">
        <f>SUM(T173:T174)</f>
        <v>0</v>
      </c>
      <c r="AR172" s="191" t="s">
        <v>125</v>
      </c>
      <c r="AT172" s="192" t="s">
        <v>81</v>
      </c>
      <c r="AU172" s="192" t="s">
        <v>82</v>
      </c>
      <c r="AY172" s="191" t="s">
        <v>126</v>
      </c>
      <c r="BK172" s="193">
        <f>SUM(BK173:BK174)</f>
        <v>0</v>
      </c>
    </row>
    <row r="173" spans="1:65" s="2" customFormat="1" ht="16.5" customHeight="1">
      <c r="A173" s="33"/>
      <c r="B173" s="34"/>
      <c r="C173" s="194" t="s">
        <v>238</v>
      </c>
      <c r="D173" s="194" t="s">
        <v>127</v>
      </c>
      <c r="E173" s="195" t="s">
        <v>239</v>
      </c>
      <c r="F173" s="196" t="s">
        <v>240</v>
      </c>
      <c r="G173" s="197" t="s">
        <v>241</v>
      </c>
      <c r="H173" s="198">
        <v>0.1</v>
      </c>
      <c r="I173" s="199"/>
      <c r="J173" s="200">
        <f>ROUND(I173*H173,2)</f>
        <v>0</v>
      </c>
      <c r="K173" s="201"/>
      <c r="L173" s="38"/>
      <c r="M173" s="202" t="s">
        <v>1</v>
      </c>
      <c r="N173" s="203" t="s">
        <v>47</v>
      </c>
      <c r="O173" s="70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6" t="s">
        <v>242</v>
      </c>
      <c r="AT173" s="206" t="s">
        <v>127</v>
      </c>
      <c r="AU173" s="206" t="s">
        <v>90</v>
      </c>
      <c r="AY173" s="16" t="s">
        <v>126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90</v>
      </c>
      <c r="BK173" s="207">
        <f>ROUND(I173*H173,2)</f>
        <v>0</v>
      </c>
      <c r="BL173" s="16" t="s">
        <v>242</v>
      </c>
      <c r="BM173" s="206" t="s">
        <v>243</v>
      </c>
    </row>
    <row r="174" spans="1:65" s="13" customFormat="1" ht="11.25">
      <c r="B174" s="219"/>
      <c r="C174" s="220"/>
      <c r="D174" s="210" t="s">
        <v>132</v>
      </c>
      <c r="E174" s="221" t="s">
        <v>1</v>
      </c>
      <c r="F174" s="222" t="s">
        <v>244</v>
      </c>
      <c r="G174" s="220"/>
      <c r="H174" s="223">
        <v>0.1</v>
      </c>
      <c r="I174" s="224"/>
      <c r="J174" s="220"/>
      <c r="K174" s="220"/>
      <c r="L174" s="225"/>
      <c r="M174" s="232"/>
      <c r="N174" s="233"/>
      <c r="O174" s="233"/>
      <c r="P174" s="233"/>
      <c r="Q174" s="233"/>
      <c r="R174" s="233"/>
      <c r="S174" s="233"/>
      <c r="T174" s="234"/>
      <c r="AT174" s="229" t="s">
        <v>132</v>
      </c>
      <c r="AU174" s="229" t="s">
        <v>90</v>
      </c>
      <c r="AV174" s="13" t="s">
        <v>92</v>
      </c>
      <c r="AW174" s="13" t="s">
        <v>36</v>
      </c>
      <c r="AX174" s="13" t="s">
        <v>90</v>
      </c>
      <c r="AY174" s="229" t="s">
        <v>126</v>
      </c>
    </row>
    <row r="175" spans="1:65" s="2" customFormat="1" ht="6.95" customHeight="1">
      <c r="A175" s="33"/>
      <c r="B175" s="53"/>
      <c r="C175" s="54"/>
      <c r="D175" s="54"/>
      <c r="E175" s="54"/>
      <c r="F175" s="54"/>
      <c r="G175" s="54"/>
      <c r="H175" s="54"/>
      <c r="I175" s="151"/>
      <c r="J175" s="54"/>
      <c r="K175" s="54"/>
      <c r="L175" s="38"/>
      <c r="M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</row>
  </sheetData>
  <sheetProtection algorithmName="SHA-512" hashValue="2Apj+CTzzEpmhlo2nqFtAS6e7j2p2JzTBqwUOOeB6a8099fNXOIZycWjxatJpLE66BceC/MAyZ7y7Nx5CEGyDw==" saltValue="2N/p3VwcWwyDyQnaLZTEMzYPJDP8x4Q8ub/6PcHm4ujtb3pkWzhd1JgkjeOaPWEGyPg76k0pBnrRs0Hrud9lXQ==" spinCount="100000" sheet="1" objects="1" scenarios="1" formatColumns="0" formatRows="0" autoFilter="0"/>
  <autoFilter ref="C120:K174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95" fitToHeight="100" orientation="landscape" r:id="rId1"/>
  <headerFooter>
    <oddFooter>&amp;L&amp;F
&amp;A&amp;C20.02.2020
Stránkování R01-ZADÁNÍ 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M289"/>
  <sheetViews>
    <sheetView showGridLines="0" zoomScaleNormal="100" workbookViewId="0">
      <selection activeCell="A2" sqref="A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6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92</v>
      </c>
    </row>
    <row r="4" spans="1:46" s="1" customFormat="1" ht="24.95" customHeight="1">
      <c r="B4" s="19"/>
      <c r="D4" s="111" t="s">
        <v>96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87" t="str">
        <f>'Rekapitulace zakázky'!K6</f>
        <v>SIR-MOST-M1-SAFARI</v>
      </c>
      <c r="F7" s="288"/>
      <c r="G7" s="288"/>
      <c r="H7" s="288"/>
      <c r="I7" s="107"/>
      <c r="L7" s="19"/>
    </row>
    <row r="8" spans="1:46" s="2" customFormat="1" ht="12" customHeight="1">
      <c r="A8" s="33"/>
      <c r="B8" s="38"/>
      <c r="C8" s="33"/>
      <c r="D8" s="113" t="s">
        <v>97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9" t="s">
        <v>245</v>
      </c>
      <c r="F9" s="290"/>
      <c r="G9" s="290"/>
      <c r="H9" s="290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19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zakázky'!AN8</f>
        <v>20. 2. 2020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27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22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26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1" t="str">
        <f>'Rekapitulace zakázky'!E14</f>
        <v>Vyplň údaj</v>
      </c>
      <c r="F18" s="292"/>
      <c r="G18" s="292"/>
      <c r="H18" s="292"/>
      <c r="I18" s="116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26</v>
      </c>
      <c r="J20" s="115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34</v>
      </c>
      <c r="F21" s="33"/>
      <c r="G21" s="33"/>
      <c r="H21" s="33"/>
      <c r="I21" s="116" t="s">
        <v>28</v>
      </c>
      <c r="J21" s="115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37</v>
      </c>
      <c r="E23" s="33"/>
      <c r="F23" s="33"/>
      <c r="G23" s="33"/>
      <c r="H23" s="33"/>
      <c r="I23" s="116" t="s">
        <v>26</v>
      </c>
      <c r="J23" s="115" t="s">
        <v>38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39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40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55.5" customHeight="1">
      <c r="A27" s="118"/>
      <c r="B27" s="119"/>
      <c r="C27" s="118"/>
      <c r="D27" s="118"/>
      <c r="E27" s="293" t="s">
        <v>99</v>
      </c>
      <c r="F27" s="293"/>
      <c r="G27" s="293"/>
      <c r="H27" s="293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42</v>
      </c>
      <c r="E30" s="33"/>
      <c r="F30" s="33"/>
      <c r="G30" s="33"/>
      <c r="H30" s="33"/>
      <c r="I30" s="114"/>
      <c r="J30" s="125">
        <f>ROUND(J127,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44</v>
      </c>
      <c r="G32" s="33"/>
      <c r="H32" s="33"/>
      <c r="I32" s="127" t="s">
        <v>43</v>
      </c>
      <c r="J32" s="126" t="s">
        <v>45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46</v>
      </c>
      <c r="E33" s="113" t="s">
        <v>47</v>
      </c>
      <c r="F33" s="129">
        <f>ROUND((SUM(BE127:BE288)),  2)</f>
        <v>0</v>
      </c>
      <c r="G33" s="33"/>
      <c r="H33" s="33"/>
      <c r="I33" s="130">
        <v>0.21</v>
      </c>
      <c r="J33" s="129">
        <f>ROUND(((SUM(BE127:BE288))*I33),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48</v>
      </c>
      <c r="F34" s="129">
        <f>ROUND((SUM(BF127:BF288)),  2)</f>
        <v>0</v>
      </c>
      <c r="G34" s="33"/>
      <c r="H34" s="33"/>
      <c r="I34" s="130">
        <v>0.15</v>
      </c>
      <c r="J34" s="129">
        <f>ROUND(((SUM(BF127:BF288))*I34),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49</v>
      </c>
      <c r="F35" s="129">
        <f>ROUND((SUM(BG127:BG288)),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50</v>
      </c>
      <c r="F36" s="129">
        <f>ROUND((SUM(BH127:BH288)),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51</v>
      </c>
      <c r="F37" s="129">
        <f>ROUND((SUM(BI127:BI288)),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52</v>
      </c>
      <c r="E39" s="133"/>
      <c r="F39" s="133"/>
      <c r="G39" s="134" t="s">
        <v>53</v>
      </c>
      <c r="H39" s="135" t="s">
        <v>54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I41" s="107"/>
      <c r="L41" s="19"/>
    </row>
    <row r="42" spans="1:31" s="1" customFormat="1" ht="14.45" hidden="1" customHeight="1">
      <c r="B42" s="19"/>
      <c r="I42" s="107"/>
      <c r="L42" s="19"/>
    </row>
    <row r="43" spans="1:31" s="1" customFormat="1" ht="14.45" hidden="1" customHeight="1">
      <c r="B43" s="19"/>
      <c r="I43" s="107"/>
      <c r="L43" s="19"/>
    </row>
    <row r="44" spans="1:31" s="1" customFormat="1" ht="14.45" hidden="1" customHeight="1">
      <c r="B44" s="19"/>
      <c r="I44" s="107"/>
      <c r="L44" s="19"/>
    </row>
    <row r="45" spans="1:31" s="1" customFormat="1" ht="14.45" hidden="1" customHeight="1">
      <c r="B45" s="19"/>
      <c r="I45" s="107"/>
      <c r="L45" s="19"/>
    </row>
    <row r="46" spans="1:31" s="1" customFormat="1" ht="14.45" hidden="1" customHeight="1">
      <c r="B46" s="19"/>
      <c r="I46" s="107"/>
      <c r="L46" s="19"/>
    </row>
    <row r="47" spans="1:31" s="1" customFormat="1" ht="14.45" hidden="1" customHeight="1">
      <c r="B47" s="19"/>
      <c r="I47" s="107"/>
      <c r="L47" s="19"/>
    </row>
    <row r="48" spans="1:31" s="1" customFormat="1" ht="14.45" hidden="1" customHeight="1">
      <c r="B48" s="19"/>
      <c r="I48" s="107"/>
      <c r="L48" s="19"/>
    </row>
    <row r="49" spans="1:31" s="1" customFormat="1" ht="14.45" hidden="1" customHeight="1">
      <c r="B49" s="19"/>
      <c r="I49" s="107"/>
      <c r="L49" s="19"/>
    </row>
    <row r="50" spans="1:31" s="2" customFormat="1" ht="14.45" hidden="1" customHeight="1">
      <c r="B50" s="50"/>
      <c r="D50" s="139" t="s">
        <v>55</v>
      </c>
      <c r="E50" s="140"/>
      <c r="F50" s="140"/>
      <c r="G50" s="139" t="s">
        <v>56</v>
      </c>
      <c r="H50" s="140"/>
      <c r="I50" s="141"/>
      <c r="J50" s="140"/>
      <c r="K50" s="140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42" t="s">
        <v>57</v>
      </c>
      <c r="E61" s="143"/>
      <c r="F61" s="144" t="s">
        <v>58</v>
      </c>
      <c r="G61" s="142" t="s">
        <v>57</v>
      </c>
      <c r="H61" s="143"/>
      <c r="I61" s="145"/>
      <c r="J61" s="146" t="s">
        <v>58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9" t="s">
        <v>59</v>
      </c>
      <c r="E65" s="147"/>
      <c r="F65" s="147"/>
      <c r="G65" s="139" t="s">
        <v>60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42" t="s">
        <v>57</v>
      </c>
      <c r="E76" s="143"/>
      <c r="F76" s="144" t="s">
        <v>58</v>
      </c>
      <c r="G76" s="142" t="s">
        <v>57</v>
      </c>
      <c r="H76" s="143"/>
      <c r="I76" s="145"/>
      <c r="J76" s="146" t="s">
        <v>58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4" t="str">
        <f>E7</f>
        <v>SIR-MOST-M1-SAFARI</v>
      </c>
      <c r="F85" s="295"/>
      <c r="G85" s="295"/>
      <c r="H85" s="295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5" t="str">
        <f>E9</f>
        <v>SO 201 - Most M1</v>
      </c>
      <c r="F87" s="296"/>
      <c r="G87" s="296"/>
      <c r="H87" s="296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ZOO Dvůr Králové</v>
      </c>
      <c r="G89" s="35"/>
      <c r="H89" s="35"/>
      <c r="I89" s="116" t="s">
        <v>23</v>
      </c>
      <c r="J89" s="65" t="str">
        <f>IF(J12="","",J12)</f>
        <v>20. 2. 2020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54.4" customHeight="1">
      <c r="A91" s="33"/>
      <c r="B91" s="34"/>
      <c r="C91" s="28" t="s">
        <v>25</v>
      </c>
      <c r="D91" s="35"/>
      <c r="E91" s="35"/>
      <c r="F91" s="26" t="str">
        <f>E15</f>
        <v>ZOO Dvůr Králové</v>
      </c>
      <c r="G91" s="35"/>
      <c r="H91" s="35"/>
      <c r="I91" s="116" t="s">
        <v>32</v>
      </c>
      <c r="J91" s="31" t="str">
        <f>E21</f>
        <v>Ing. Ivan Šír, projektování dopravních staveb a.s.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37</v>
      </c>
      <c r="J92" s="31" t="str">
        <f>E24</f>
        <v>Jaroslav Klíma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101</v>
      </c>
      <c r="D94" s="156"/>
      <c r="E94" s="156"/>
      <c r="F94" s="156"/>
      <c r="G94" s="156"/>
      <c r="H94" s="156"/>
      <c r="I94" s="157"/>
      <c r="J94" s="158" t="s">
        <v>102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103</v>
      </c>
      <c r="D96" s="35"/>
      <c r="E96" s="35"/>
      <c r="F96" s="35"/>
      <c r="G96" s="35"/>
      <c r="H96" s="35"/>
      <c r="I96" s="114"/>
      <c r="J96" s="83">
        <f>J127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customHeight="1">
      <c r="B97" s="160"/>
      <c r="C97" s="161"/>
      <c r="D97" s="162" t="s">
        <v>105</v>
      </c>
      <c r="E97" s="163"/>
      <c r="F97" s="163"/>
      <c r="G97" s="163"/>
      <c r="H97" s="163"/>
      <c r="I97" s="164"/>
      <c r="J97" s="165">
        <f>J128</f>
        <v>0</v>
      </c>
      <c r="K97" s="161"/>
      <c r="L97" s="166"/>
    </row>
    <row r="98" spans="1:31" s="9" customFormat="1" ht="24.95" customHeight="1">
      <c r="B98" s="160"/>
      <c r="C98" s="161"/>
      <c r="D98" s="162" t="s">
        <v>107</v>
      </c>
      <c r="E98" s="163"/>
      <c r="F98" s="163"/>
      <c r="G98" s="163"/>
      <c r="H98" s="163"/>
      <c r="I98" s="164"/>
      <c r="J98" s="165">
        <f>J156</f>
        <v>0</v>
      </c>
      <c r="K98" s="161"/>
      <c r="L98" s="166"/>
    </row>
    <row r="99" spans="1:31" s="9" customFormat="1" ht="24.95" customHeight="1">
      <c r="B99" s="160"/>
      <c r="C99" s="161"/>
      <c r="D99" s="162" t="s">
        <v>246</v>
      </c>
      <c r="E99" s="163"/>
      <c r="F99" s="163"/>
      <c r="G99" s="163"/>
      <c r="H99" s="163"/>
      <c r="I99" s="164"/>
      <c r="J99" s="165">
        <f>J167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247</v>
      </c>
      <c r="E100" s="163"/>
      <c r="F100" s="163"/>
      <c r="G100" s="163"/>
      <c r="H100" s="163"/>
      <c r="I100" s="164"/>
      <c r="J100" s="165">
        <f>J174</f>
        <v>0</v>
      </c>
      <c r="K100" s="161"/>
      <c r="L100" s="166"/>
    </row>
    <row r="101" spans="1:31" s="9" customFormat="1" ht="24.95" customHeight="1">
      <c r="B101" s="160"/>
      <c r="C101" s="161"/>
      <c r="D101" s="162" t="s">
        <v>248</v>
      </c>
      <c r="E101" s="163"/>
      <c r="F101" s="163"/>
      <c r="G101" s="163"/>
      <c r="H101" s="163"/>
      <c r="I101" s="164"/>
      <c r="J101" s="165">
        <f>J181</f>
        <v>0</v>
      </c>
      <c r="K101" s="161"/>
      <c r="L101" s="166"/>
    </row>
    <row r="102" spans="1:31" s="9" customFormat="1" ht="24.95" customHeight="1">
      <c r="B102" s="160"/>
      <c r="C102" s="161"/>
      <c r="D102" s="162" t="s">
        <v>249</v>
      </c>
      <c r="E102" s="163"/>
      <c r="F102" s="163"/>
      <c r="G102" s="163"/>
      <c r="H102" s="163"/>
      <c r="I102" s="164"/>
      <c r="J102" s="165">
        <f>J192</f>
        <v>0</v>
      </c>
      <c r="K102" s="161"/>
      <c r="L102" s="166"/>
    </row>
    <row r="103" spans="1:31" s="9" customFormat="1" ht="24.95" customHeight="1">
      <c r="B103" s="160"/>
      <c r="C103" s="161"/>
      <c r="D103" s="162" t="s">
        <v>250</v>
      </c>
      <c r="E103" s="163"/>
      <c r="F103" s="163"/>
      <c r="G103" s="163"/>
      <c r="H103" s="163"/>
      <c r="I103" s="164"/>
      <c r="J103" s="165">
        <f>J209</f>
        <v>0</v>
      </c>
      <c r="K103" s="161"/>
      <c r="L103" s="166"/>
    </row>
    <row r="104" spans="1:31" s="9" customFormat="1" ht="24.95" customHeight="1">
      <c r="B104" s="160"/>
      <c r="C104" s="161"/>
      <c r="D104" s="162" t="s">
        <v>251</v>
      </c>
      <c r="E104" s="163"/>
      <c r="F104" s="163"/>
      <c r="G104" s="163"/>
      <c r="H104" s="163"/>
      <c r="I104" s="164"/>
      <c r="J104" s="165">
        <f>J238</f>
        <v>0</v>
      </c>
      <c r="K104" s="161"/>
      <c r="L104" s="166"/>
    </row>
    <row r="105" spans="1:31" s="9" customFormat="1" ht="24.95" customHeight="1">
      <c r="B105" s="160"/>
      <c r="C105" s="161"/>
      <c r="D105" s="162" t="s">
        <v>252</v>
      </c>
      <c r="E105" s="163"/>
      <c r="F105" s="163"/>
      <c r="G105" s="163"/>
      <c r="H105" s="163"/>
      <c r="I105" s="164"/>
      <c r="J105" s="165">
        <f>J241</f>
        <v>0</v>
      </c>
      <c r="K105" s="161"/>
      <c r="L105" s="166"/>
    </row>
    <row r="106" spans="1:31" s="9" customFormat="1" ht="24.95" customHeight="1">
      <c r="B106" s="160"/>
      <c r="C106" s="161"/>
      <c r="D106" s="162" t="s">
        <v>253</v>
      </c>
      <c r="E106" s="163"/>
      <c r="F106" s="163"/>
      <c r="G106" s="163"/>
      <c r="H106" s="163"/>
      <c r="I106" s="164"/>
      <c r="J106" s="165">
        <f>J250</f>
        <v>0</v>
      </c>
      <c r="K106" s="161"/>
      <c r="L106" s="166"/>
    </row>
    <row r="107" spans="1:31" s="9" customFormat="1" ht="24.95" customHeight="1">
      <c r="B107" s="160"/>
      <c r="C107" s="161"/>
      <c r="D107" s="162" t="s">
        <v>108</v>
      </c>
      <c r="E107" s="163"/>
      <c r="F107" s="163"/>
      <c r="G107" s="163"/>
      <c r="H107" s="163"/>
      <c r="I107" s="164"/>
      <c r="J107" s="165">
        <f>J255</f>
        <v>0</v>
      </c>
      <c r="K107" s="161"/>
      <c r="L107" s="166"/>
    </row>
    <row r="108" spans="1:31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151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154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110</v>
      </c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5"/>
      <c r="D117" s="35"/>
      <c r="E117" s="294" t="str">
        <f>E7</f>
        <v>SIR-MOST-M1-SAFARI</v>
      </c>
      <c r="F117" s="295"/>
      <c r="G117" s="295"/>
      <c r="H117" s="29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97</v>
      </c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65" t="str">
        <f>E9</f>
        <v>SO 201 - Most M1</v>
      </c>
      <c r="F119" s="296"/>
      <c r="G119" s="296"/>
      <c r="H119" s="296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21</v>
      </c>
      <c r="D121" s="35"/>
      <c r="E121" s="35"/>
      <c r="F121" s="26" t="str">
        <f>F12</f>
        <v>ZOO Dvůr Králové</v>
      </c>
      <c r="G121" s="35"/>
      <c r="H121" s="35"/>
      <c r="I121" s="116" t="s">
        <v>23</v>
      </c>
      <c r="J121" s="65" t="str">
        <f>IF(J12="","",J12)</f>
        <v>20. 2. 2020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54.4" customHeight="1">
      <c r="A123" s="33"/>
      <c r="B123" s="34"/>
      <c r="C123" s="28" t="s">
        <v>25</v>
      </c>
      <c r="D123" s="35"/>
      <c r="E123" s="35"/>
      <c r="F123" s="26" t="str">
        <f>E15</f>
        <v>ZOO Dvůr Králové</v>
      </c>
      <c r="G123" s="35"/>
      <c r="H123" s="35"/>
      <c r="I123" s="116" t="s">
        <v>32</v>
      </c>
      <c r="J123" s="31" t="str">
        <f>E21</f>
        <v>Ing. Ivan Šír, projektování dopravních staveb a.s.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30</v>
      </c>
      <c r="D124" s="35"/>
      <c r="E124" s="35"/>
      <c r="F124" s="26" t="str">
        <f>IF(E18="","",E18)</f>
        <v>Vyplň údaj</v>
      </c>
      <c r="G124" s="35"/>
      <c r="H124" s="35"/>
      <c r="I124" s="116" t="s">
        <v>37</v>
      </c>
      <c r="J124" s="31" t="str">
        <f>E24</f>
        <v>Jaroslav Klíma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114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0" customFormat="1" ht="29.25" customHeight="1">
      <c r="A126" s="167"/>
      <c r="B126" s="168"/>
      <c r="C126" s="169" t="s">
        <v>111</v>
      </c>
      <c r="D126" s="170" t="s">
        <v>67</v>
      </c>
      <c r="E126" s="170" t="s">
        <v>63</v>
      </c>
      <c r="F126" s="170" t="s">
        <v>64</v>
      </c>
      <c r="G126" s="170" t="s">
        <v>112</v>
      </c>
      <c r="H126" s="170" t="s">
        <v>113</v>
      </c>
      <c r="I126" s="171" t="s">
        <v>114</v>
      </c>
      <c r="J126" s="172" t="s">
        <v>102</v>
      </c>
      <c r="K126" s="173" t="s">
        <v>115</v>
      </c>
      <c r="L126" s="174"/>
      <c r="M126" s="74" t="s">
        <v>1</v>
      </c>
      <c r="N126" s="75" t="s">
        <v>46</v>
      </c>
      <c r="O126" s="75" t="s">
        <v>116</v>
      </c>
      <c r="P126" s="75" t="s">
        <v>117</v>
      </c>
      <c r="Q126" s="75" t="s">
        <v>118</v>
      </c>
      <c r="R126" s="75" t="s">
        <v>119</v>
      </c>
      <c r="S126" s="75" t="s">
        <v>120</v>
      </c>
      <c r="T126" s="76" t="s">
        <v>121</v>
      </c>
      <c r="U126" s="167"/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/>
    </row>
    <row r="127" spans="1:63" s="2" customFormat="1" ht="22.9" customHeight="1">
      <c r="A127" s="33"/>
      <c r="B127" s="34"/>
      <c r="C127" s="81" t="s">
        <v>122</v>
      </c>
      <c r="D127" s="35"/>
      <c r="E127" s="35"/>
      <c r="F127" s="35"/>
      <c r="G127" s="35"/>
      <c r="H127" s="35"/>
      <c r="I127" s="114"/>
      <c r="J127" s="175">
        <f>BK127</f>
        <v>0</v>
      </c>
      <c r="K127" s="35"/>
      <c r="L127" s="38"/>
      <c r="M127" s="77"/>
      <c r="N127" s="176"/>
      <c r="O127" s="78"/>
      <c r="P127" s="177">
        <f>P128+P156+P167+P174+P181+P192+P209+P238+P241+P250+P255</f>
        <v>0</v>
      </c>
      <c r="Q127" s="78"/>
      <c r="R127" s="177">
        <f>R128+R156+R167+R174+R181+R192+R209+R238+R241+R250+R255</f>
        <v>0</v>
      </c>
      <c r="S127" s="78"/>
      <c r="T127" s="178">
        <f>T128+T156+T167+T174+T181+T192+T209+T238+T241+T250+T255</f>
        <v>460.90288000000004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81</v>
      </c>
      <c r="AU127" s="16" t="s">
        <v>104</v>
      </c>
      <c r="BK127" s="179">
        <f>BK128+BK156+BK167+BK174+BK181+BK192+BK209+BK238+BK241+BK250+BK255</f>
        <v>0</v>
      </c>
    </row>
    <row r="128" spans="1:63" s="11" customFormat="1" ht="25.9" customHeight="1">
      <c r="B128" s="180"/>
      <c r="C128" s="181"/>
      <c r="D128" s="182" t="s">
        <v>81</v>
      </c>
      <c r="E128" s="183" t="s">
        <v>123</v>
      </c>
      <c r="F128" s="183" t="s">
        <v>124</v>
      </c>
      <c r="G128" s="181"/>
      <c r="H128" s="181"/>
      <c r="I128" s="184"/>
      <c r="J128" s="185">
        <f>BK128</f>
        <v>0</v>
      </c>
      <c r="K128" s="181"/>
      <c r="L128" s="186"/>
      <c r="M128" s="187"/>
      <c r="N128" s="188"/>
      <c r="O128" s="188"/>
      <c r="P128" s="189">
        <f>SUM(P129:P155)</f>
        <v>0</v>
      </c>
      <c r="Q128" s="188"/>
      <c r="R128" s="189">
        <f>SUM(R129:R155)</f>
        <v>0</v>
      </c>
      <c r="S128" s="188"/>
      <c r="T128" s="190">
        <f>SUM(T129:T155)</f>
        <v>0</v>
      </c>
      <c r="AR128" s="191" t="s">
        <v>125</v>
      </c>
      <c r="AT128" s="192" t="s">
        <v>81</v>
      </c>
      <c r="AU128" s="192" t="s">
        <v>82</v>
      </c>
      <c r="AY128" s="191" t="s">
        <v>126</v>
      </c>
      <c r="BK128" s="193">
        <f>SUM(BK129:BK155)</f>
        <v>0</v>
      </c>
    </row>
    <row r="129" spans="1:65" s="2" customFormat="1" ht="27" customHeight="1">
      <c r="A129" s="33"/>
      <c r="B129" s="34"/>
      <c r="C129" s="194" t="s">
        <v>90</v>
      </c>
      <c r="D129" s="194" t="s">
        <v>127</v>
      </c>
      <c r="E129" s="195" t="s">
        <v>254</v>
      </c>
      <c r="F129" s="196" t="s">
        <v>255</v>
      </c>
      <c r="G129" s="197" t="s">
        <v>130</v>
      </c>
      <c r="H129" s="198">
        <v>188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47</v>
      </c>
      <c r="O129" s="70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125</v>
      </c>
      <c r="AT129" s="206" t="s">
        <v>127</v>
      </c>
      <c r="AU129" s="206" t="s">
        <v>90</v>
      </c>
      <c r="AY129" s="16" t="s">
        <v>126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90</v>
      </c>
      <c r="BK129" s="207">
        <f>ROUND(I129*H129,2)</f>
        <v>0</v>
      </c>
      <c r="BL129" s="16" t="s">
        <v>125</v>
      </c>
      <c r="BM129" s="206" t="s">
        <v>256</v>
      </c>
    </row>
    <row r="130" spans="1:65" s="12" customFormat="1" ht="11.25">
      <c r="B130" s="208"/>
      <c r="C130" s="209"/>
      <c r="D130" s="210" t="s">
        <v>132</v>
      </c>
      <c r="E130" s="211" t="s">
        <v>1</v>
      </c>
      <c r="F130" s="212" t="s">
        <v>133</v>
      </c>
      <c r="G130" s="209"/>
      <c r="H130" s="211" t="s">
        <v>1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132</v>
      </c>
      <c r="AU130" s="218" t="s">
        <v>90</v>
      </c>
      <c r="AV130" s="12" t="s">
        <v>90</v>
      </c>
      <c r="AW130" s="12" t="s">
        <v>36</v>
      </c>
      <c r="AX130" s="12" t="s">
        <v>82</v>
      </c>
      <c r="AY130" s="218" t="s">
        <v>126</v>
      </c>
    </row>
    <row r="131" spans="1:65" s="13" customFormat="1" ht="11.25">
      <c r="B131" s="219"/>
      <c r="C131" s="220"/>
      <c r="D131" s="210" t="s">
        <v>132</v>
      </c>
      <c r="E131" s="221" t="s">
        <v>1</v>
      </c>
      <c r="F131" s="222" t="s">
        <v>257</v>
      </c>
      <c r="G131" s="220"/>
      <c r="H131" s="223">
        <v>138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132</v>
      </c>
      <c r="AU131" s="229" t="s">
        <v>90</v>
      </c>
      <c r="AV131" s="13" t="s">
        <v>92</v>
      </c>
      <c r="AW131" s="13" t="s">
        <v>36</v>
      </c>
      <c r="AX131" s="13" t="s">
        <v>82</v>
      </c>
      <c r="AY131" s="229" t="s">
        <v>126</v>
      </c>
    </row>
    <row r="132" spans="1:65" s="13" customFormat="1" ht="11.25">
      <c r="B132" s="219"/>
      <c r="C132" s="220"/>
      <c r="D132" s="210" t="s">
        <v>132</v>
      </c>
      <c r="E132" s="221" t="s">
        <v>1</v>
      </c>
      <c r="F132" s="222" t="s">
        <v>258</v>
      </c>
      <c r="G132" s="220"/>
      <c r="H132" s="223">
        <v>50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132</v>
      </c>
      <c r="AU132" s="229" t="s">
        <v>90</v>
      </c>
      <c r="AV132" s="13" t="s">
        <v>92</v>
      </c>
      <c r="AW132" s="13" t="s">
        <v>36</v>
      </c>
      <c r="AX132" s="13" t="s">
        <v>82</v>
      </c>
      <c r="AY132" s="229" t="s">
        <v>126</v>
      </c>
    </row>
    <row r="133" spans="1:65" s="14" customFormat="1" ht="11.25">
      <c r="B133" s="235"/>
      <c r="C133" s="236"/>
      <c r="D133" s="210" t="s">
        <v>132</v>
      </c>
      <c r="E133" s="237" t="s">
        <v>1</v>
      </c>
      <c r="F133" s="238" t="s">
        <v>259</v>
      </c>
      <c r="G133" s="236"/>
      <c r="H133" s="239">
        <v>188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132</v>
      </c>
      <c r="AU133" s="245" t="s">
        <v>90</v>
      </c>
      <c r="AV133" s="14" t="s">
        <v>125</v>
      </c>
      <c r="AW133" s="14" t="s">
        <v>36</v>
      </c>
      <c r="AX133" s="14" t="s">
        <v>90</v>
      </c>
      <c r="AY133" s="245" t="s">
        <v>126</v>
      </c>
    </row>
    <row r="134" spans="1:65" s="2" customFormat="1" ht="27" customHeight="1">
      <c r="A134" s="33"/>
      <c r="B134" s="34"/>
      <c r="C134" s="194" t="s">
        <v>92</v>
      </c>
      <c r="D134" s="194" t="s">
        <v>127</v>
      </c>
      <c r="E134" s="195" t="s">
        <v>260</v>
      </c>
      <c r="F134" s="196" t="s">
        <v>261</v>
      </c>
      <c r="G134" s="197" t="s">
        <v>130</v>
      </c>
      <c r="H134" s="198">
        <v>81.527000000000001</v>
      </c>
      <c r="I134" s="199"/>
      <c r="J134" s="200">
        <f>ROUND(I134*H134,2)</f>
        <v>0</v>
      </c>
      <c r="K134" s="201"/>
      <c r="L134" s="38"/>
      <c r="M134" s="202" t="s">
        <v>1</v>
      </c>
      <c r="N134" s="203" t="s">
        <v>47</v>
      </c>
      <c r="O134" s="70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6" t="s">
        <v>125</v>
      </c>
      <c r="AT134" s="206" t="s">
        <v>127</v>
      </c>
      <c r="AU134" s="206" t="s">
        <v>90</v>
      </c>
      <c r="AY134" s="16" t="s">
        <v>126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6" t="s">
        <v>90</v>
      </c>
      <c r="BK134" s="207">
        <f>ROUND(I134*H134,2)</f>
        <v>0</v>
      </c>
      <c r="BL134" s="16" t="s">
        <v>125</v>
      </c>
      <c r="BM134" s="206" t="s">
        <v>262</v>
      </c>
    </row>
    <row r="135" spans="1:65" s="12" customFormat="1" ht="11.25">
      <c r="B135" s="208"/>
      <c r="C135" s="209"/>
      <c r="D135" s="210" t="s">
        <v>132</v>
      </c>
      <c r="E135" s="211" t="s">
        <v>1</v>
      </c>
      <c r="F135" s="212" t="s">
        <v>133</v>
      </c>
      <c r="G135" s="209"/>
      <c r="H135" s="211" t="s">
        <v>1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132</v>
      </c>
      <c r="AU135" s="218" t="s">
        <v>90</v>
      </c>
      <c r="AV135" s="12" t="s">
        <v>90</v>
      </c>
      <c r="AW135" s="12" t="s">
        <v>36</v>
      </c>
      <c r="AX135" s="12" t="s">
        <v>82</v>
      </c>
      <c r="AY135" s="218" t="s">
        <v>126</v>
      </c>
    </row>
    <row r="136" spans="1:65" s="13" customFormat="1" ht="11.25">
      <c r="B136" s="219"/>
      <c r="C136" s="220"/>
      <c r="D136" s="210" t="s">
        <v>132</v>
      </c>
      <c r="E136" s="221" t="s">
        <v>1</v>
      </c>
      <c r="F136" s="222" t="s">
        <v>263</v>
      </c>
      <c r="G136" s="220"/>
      <c r="H136" s="223">
        <v>13.587999999999999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132</v>
      </c>
      <c r="AU136" s="229" t="s">
        <v>90</v>
      </c>
      <c r="AV136" s="13" t="s">
        <v>92</v>
      </c>
      <c r="AW136" s="13" t="s">
        <v>36</v>
      </c>
      <c r="AX136" s="13" t="s">
        <v>82</v>
      </c>
      <c r="AY136" s="229" t="s">
        <v>126</v>
      </c>
    </row>
    <row r="137" spans="1:65" s="13" customFormat="1" ht="11.25">
      <c r="B137" s="219"/>
      <c r="C137" s="220"/>
      <c r="D137" s="210" t="s">
        <v>132</v>
      </c>
      <c r="E137" s="221" t="s">
        <v>1</v>
      </c>
      <c r="F137" s="222" t="s">
        <v>264</v>
      </c>
      <c r="G137" s="220"/>
      <c r="H137" s="223">
        <v>89.125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132</v>
      </c>
      <c r="AU137" s="229" t="s">
        <v>90</v>
      </c>
      <c r="AV137" s="13" t="s">
        <v>92</v>
      </c>
      <c r="AW137" s="13" t="s">
        <v>36</v>
      </c>
      <c r="AX137" s="13" t="s">
        <v>82</v>
      </c>
      <c r="AY137" s="229" t="s">
        <v>126</v>
      </c>
    </row>
    <row r="138" spans="1:65" s="13" customFormat="1" ht="11.25">
      <c r="B138" s="219"/>
      <c r="C138" s="220"/>
      <c r="D138" s="210" t="s">
        <v>132</v>
      </c>
      <c r="E138" s="221" t="s">
        <v>1</v>
      </c>
      <c r="F138" s="222" t="s">
        <v>265</v>
      </c>
      <c r="G138" s="220"/>
      <c r="H138" s="223">
        <v>7.9130000000000003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132</v>
      </c>
      <c r="AU138" s="229" t="s">
        <v>90</v>
      </c>
      <c r="AV138" s="13" t="s">
        <v>92</v>
      </c>
      <c r="AW138" s="13" t="s">
        <v>36</v>
      </c>
      <c r="AX138" s="13" t="s">
        <v>82</v>
      </c>
      <c r="AY138" s="229" t="s">
        <v>126</v>
      </c>
    </row>
    <row r="139" spans="1:65" s="13" customFormat="1" ht="11.25">
      <c r="B139" s="219"/>
      <c r="C139" s="220"/>
      <c r="D139" s="210" t="s">
        <v>132</v>
      </c>
      <c r="E139" s="221" t="s">
        <v>1</v>
      </c>
      <c r="F139" s="222" t="s">
        <v>266</v>
      </c>
      <c r="G139" s="220"/>
      <c r="H139" s="223">
        <v>1.425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132</v>
      </c>
      <c r="AU139" s="229" t="s">
        <v>90</v>
      </c>
      <c r="AV139" s="13" t="s">
        <v>92</v>
      </c>
      <c r="AW139" s="13" t="s">
        <v>36</v>
      </c>
      <c r="AX139" s="13" t="s">
        <v>82</v>
      </c>
      <c r="AY139" s="229" t="s">
        <v>126</v>
      </c>
    </row>
    <row r="140" spans="1:65" s="13" customFormat="1" ht="11.25">
      <c r="B140" s="219"/>
      <c r="C140" s="220"/>
      <c r="D140" s="210" t="s">
        <v>132</v>
      </c>
      <c r="E140" s="221" t="s">
        <v>1</v>
      </c>
      <c r="F140" s="222" t="s">
        <v>267</v>
      </c>
      <c r="G140" s="220"/>
      <c r="H140" s="223">
        <v>-30.524000000000001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132</v>
      </c>
      <c r="AU140" s="229" t="s">
        <v>90</v>
      </c>
      <c r="AV140" s="13" t="s">
        <v>92</v>
      </c>
      <c r="AW140" s="13" t="s">
        <v>36</v>
      </c>
      <c r="AX140" s="13" t="s">
        <v>82</v>
      </c>
      <c r="AY140" s="229" t="s">
        <v>126</v>
      </c>
    </row>
    <row r="141" spans="1:65" s="14" customFormat="1" ht="11.25">
      <c r="B141" s="235"/>
      <c r="C141" s="236"/>
      <c r="D141" s="210" t="s">
        <v>132</v>
      </c>
      <c r="E141" s="237" t="s">
        <v>1</v>
      </c>
      <c r="F141" s="238" t="s">
        <v>259</v>
      </c>
      <c r="G141" s="236"/>
      <c r="H141" s="239">
        <v>81.526999999999987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AT141" s="245" t="s">
        <v>132</v>
      </c>
      <c r="AU141" s="245" t="s">
        <v>90</v>
      </c>
      <c r="AV141" s="14" t="s">
        <v>125</v>
      </c>
      <c r="AW141" s="14" t="s">
        <v>36</v>
      </c>
      <c r="AX141" s="14" t="s">
        <v>90</v>
      </c>
      <c r="AY141" s="245" t="s">
        <v>126</v>
      </c>
    </row>
    <row r="142" spans="1:65" s="2" customFormat="1" ht="27" customHeight="1">
      <c r="A142" s="33"/>
      <c r="B142" s="34"/>
      <c r="C142" s="194" t="s">
        <v>142</v>
      </c>
      <c r="D142" s="194" t="s">
        <v>127</v>
      </c>
      <c r="E142" s="195" t="s">
        <v>268</v>
      </c>
      <c r="F142" s="196" t="s">
        <v>269</v>
      </c>
      <c r="G142" s="197" t="s">
        <v>130</v>
      </c>
      <c r="H142" s="198">
        <v>118.75</v>
      </c>
      <c r="I142" s="199"/>
      <c r="J142" s="200">
        <f>ROUND(I142*H142,2)</f>
        <v>0</v>
      </c>
      <c r="K142" s="201"/>
      <c r="L142" s="38"/>
      <c r="M142" s="202" t="s">
        <v>1</v>
      </c>
      <c r="N142" s="203" t="s">
        <v>47</v>
      </c>
      <c r="O142" s="70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125</v>
      </c>
      <c r="AT142" s="206" t="s">
        <v>127</v>
      </c>
      <c r="AU142" s="206" t="s">
        <v>90</v>
      </c>
      <c r="AY142" s="16" t="s">
        <v>126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90</v>
      </c>
      <c r="BK142" s="207">
        <f>ROUND(I142*H142,2)</f>
        <v>0</v>
      </c>
      <c r="BL142" s="16" t="s">
        <v>125</v>
      </c>
      <c r="BM142" s="206" t="s">
        <v>270</v>
      </c>
    </row>
    <row r="143" spans="1:65" s="12" customFormat="1" ht="11.25">
      <c r="B143" s="208"/>
      <c r="C143" s="209"/>
      <c r="D143" s="210" t="s">
        <v>132</v>
      </c>
      <c r="E143" s="211" t="s">
        <v>1</v>
      </c>
      <c r="F143" s="212" t="s">
        <v>133</v>
      </c>
      <c r="G143" s="209"/>
      <c r="H143" s="211" t="s">
        <v>1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132</v>
      </c>
      <c r="AU143" s="218" t="s">
        <v>90</v>
      </c>
      <c r="AV143" s="12" t="s">
        <v>90</v>
      </c>
      <c r="AW143" s="12" t="s">
        <v>36</v>
      </c>
      <c r="AX143" s="12" t="s">
        <v>82</v>
      </c>
      <c r="AY143" s="218" t="s">
        <v>126</v>
      </c>
    </row>
    <row r="144" spans="1:65" s="13" customFormat="1" ht="11.25">
      <c r="B144" s="219"/>
      <c r="C144" s="220"/>
      <c r="D144" s="210" t="s">
        <v>132</v>
      </c>
      <c r="E144" s="221" t="s">
        <v>1</v>
      </c>
      <c r="F144" s="222" t="s">
        <v>271</v>
      </c>
      <c r="G144" s="220"/>
      <c r="H144" s="223">
        <v>115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132</v>
      </c>
      <c r="AU144" s="229" t="s">
        <v>90</v>
      </c>
      <c r="AV144" s="13" t="s">
        <v>92</v>
      </c>
      <c r="AW144" s="13" t="s">
        <v>36</v>
      </c>
      <c r="AX144" s="13" t="s">
        <v>82</v>
      </c>
      <c r="AY144" s="229" t="s">
        <v>126</v>
      </c>
    </row>
    <row r="145" spans="1:65" s="13" customFormat="1" ht="11.25">
      <c r="B145" s="219"/>
      <c r="C145" s="220"/>
      <c r="D145" s="210" t="s">
        <v>132</v>
      </c>
      <c r="E145" s="221" t="s">
        <v>1</v>
      </c>
      <c r="F145" s="222" t="s">
        <v>272</v>
      </c>
      <c r="G145" s="220"/>
      <c r="H145" s="223">
        <v>3.75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132</v>
      </c>
      <c r="AU145" s="229" t="s">
        <v>90</v>
      </c>
      <c r="AV145" s="13" t="s">
        <v>92</v>
      </c>
      <c r="AW145" s="13" t="s">
        <v>36</v>
      </c>
      <c r="AX145" s="13" t="s">
        <v>82</v>
      </c>
      <c r="AY145" s="229" t="s">
        <v>126</v>
      </c>
    </row>
    <row r="146" spans="1:65" s="14" customFormat="1" ht="11.25">
      <c r="B146" s="235"/>
      <c r="C146" s="236"/>
      <c r="D146" s="210" t="s">
        <v>132</v>
      </c>
      <c r="E146" s="237" t="s">
        <v>1</v>
      </c>
      <c r="F146" s="238" t="s">
        <v>259</v>
      </c>
      <c r="G146" s="236"/>
      <c r="H146" s="239">
        <v>118.75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132</v>
      </c>
      <c r="AU146" s="245" t="s">
        <v>90</v>
      </c>
      <c r="AV146" s="14" t="s">
        <v>125</v>
      </c>
      <c r="AW146" s="14" t="s">
        <v>36</v>
      </c>
      <c r="AX146" s="14" t="s">
        <v>90</v>
      </c>
      <c r="AY146" s="245" t="s">
        <v>126</v>
      </c>
    </row>
    <row r="147" spans="1:65" s="2" customFormat="1" ht="27" customHeight="1">
      <c r="A147" s="33"/>
      <c r="B147" s="34"/>
      <c r="C147" s="194" t="s">
        <v>125</v>
      </c>
      <c r="D147" s="194" t="s">
        <v>127</v>
      </c>
      <c r="E147" s="195" t="s">
        <v>273</v>
      </c>
      <c r="F147" s="196" t="s">
        <v>274</v>
      </c>
      <c r="G147" s="197" t="s">
        <v>130</v>
      </c>
      <c r="H147" s="198">
        <v>15</v>
      </c>
      <c r="I147" s="199"/>
      <c r="J147" s="200">
        <f>ROUND(I147*H147,2)</f>
        <v>0</v>
      </c>
      <c r="K147" s="201"/>
      <c r="L147" s="38"/>
      <c r="M147" s="202" t="s">
        <v>1</v>
      </c>
      <c r="N147" s="203" t="s">
        <v>47</v>
      </c>
      <c r="O147" s="70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125</v>
      </c>
      <c r="AT147" s="206" t="s">
        <v>127</v>
      </c>
      <c r="AU147" s="206" t="s">
        <v>90</v>
      </c>
      <c r="AY147" s="16" t="s">
        <v>126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6" t="s">
        <v>90</v>
      </c>
      <c r="BK147" s="207">
        <f>ROUND(I147*H147,2)</f>
        <v>0</v>
      </c>
      <c r="BL147" s="16" t="s">
        <v>125</v>
      </c>
      <c r="BM147" s="206" t="s">
        <v>275</v>
      </c>
    </row>
    <row r="148" spans="1:65" s="12" customFormat="1" ht="11.25">
      <c r="B148" s="208"/>
      <c r="C148" s="209"/>
      <c r="D148" s="210" t="s">
        <v>132</v>
      </c>
      <c r="E148" s="211" t="s">
        <v>1</v>
      </c>
      <c r="F148" s="212" t="s">
        <v>133</v>
      </c>
      <c r="G148" s="209"/>
      <c r="H148" s="211" t="s">
        <v>1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132</v>
      </c>
      <c r="AU148" s="218" t="s">
        <v>90</v>
      </c>
      <c r="AV148" s="12" t="s">
        <v>90</v>
      </c>
      <c r="AW148" s="12" t="s">
        <v>36</v>
      </c>
      <c r="AX148" s="12" t="s">
        <v>82</v>
      </c>
      <c r="AY148" s="218" t="s">
        <v>126</v>
      </c>
    </row>
    <row r="149" spans="1:65" s="13" customFormat="1" ht="11.25">
      <c r="B149" s="219"/>
      <c r="C149" s="220"/>
      <c r="D149" s="210" t="s">
        <v>132</v>
      </c>
      <c r="E149" s="221" t="s">
        <v>1</v>
      </c>
      <c r="F149" s="222" t="s">
        <v>276</v>
      </c>
      <c r="G149" s="220"/>
      <c r="H149" s="223">
        <v>15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132</v>
      </c>
      <c r="AU149" s="229" t="s">
        <v>90</v>
      </c>
      <c r="AV149" s="13" t="s">
        <v>92</v>
      </c>
      <c r="AW149" s="13" t="s">
        <v>36</v>
      </c>
      <c r="AX149" s="13" t="s">
        <v>90</v>
      </c>
      <c r="AY149" s="229" t="s">
        <v>126</v>
      </c>
    </row>
    <row r="150" spans="1:65" s="2" customFormat="1" ht="27" customHeight="1">
      <c r="A150" s="33"/>
      <c r="B150" s="34"/>
      <c r="C150" s="194" t="s">
        <v>152</v>
      </c>
      <c r="D150" s="194" t="s">
        <v>127</v>
      </c>
      <c r="E150" s="195" t="s">
        <v>277</v>
      </c>
      <c r="F150" s="196" t="s">
        <v>278</v>
      </c>
      <c r="G150" s="197" t="s">
        <v>130</v>
      </c>
      <c r="H150" s="198">
        <v>29.9</v>
      </c>
      <c r="I150" s="199"/>
      <c r="J150" s="200">
        <f>ROUND(I150*H150,2)</f>
        <v>0</v>
      </c>
      <c r="K150" s="201"/>
      <c r="L150" s="38"/>
      <c r="M150" s="202" t="s">
        <v>1</v>
      </c>
      <c r="N150" s="203" t="s">
        <v>47</v>
      </c>
      <c r="O150" s="70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6" t="s">
        <v>125</v>
      </c>
      <c r="AT150" s="206" t="s">
        <v>127</v>
      </c>
      <c r="AU150" s="206" t="s">
        <v>90</v>
      </c>
      <c r="AY150" s="16" t="s">
        <v>126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6" t="s">
        <v>90</v>
      </c>
      <c r="BK150" s="207">
        <f>ROUND(I150*H150,2)</f>
        <v>0</v>
      </c>
      <c r="BL150" s="16" t="s">
        <v>125</v>
      </c>
      <c r="BM150" s="206" t="s">
        <v>279</v>
      </c>
    </row>
    <row r="151" spans="1:65" s="12" customFormat="1" ht="11.25">
      <c r="B151" s="208"/>
      <c r="C151" s="209"/>
      <c r="D151" s="210" t="s">
        <v>132</v>
      </c>
      <c r="E151" s="211" t="s">
        <v>1</v>
      </c>
      <c r="F151" s="212" t="s">
        <v>133</v>
      </c>
      <c r="G151" s="209"/>
      <c r="H151" s="211" t="s">
        <v>1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132</v>
      </c>
      <c r="AU151" s="218" t="s">
        <v>90</v>
      </c>
      <c r="AV151" s="12" t="s">
        <v>90</v>
      </c>
      <c r="AW151" s="12" t="s">
        <v>36</v>
      </c>
      <c r="AX151" s="12" t="s">
        <v>82</v>
      </c>
      <c r="AY151" s="218" t="s">
        <v>126</v>
      </c>
    </row>
    <row r="152" spans="1:65" s="13" customFormat="1" ht="11.25">
      <c r="B152" s="219"/>
      <c r="C152" s="220"/>
      <c r="D152" s="210" t="s">
        <v>132</v>
      </c>
      <c r="E152" s="221" t="s">
        <v>1</v>
      </c>
      <c r="F152" s="222" t="s">
        <v>280</v>
      </c>
      <c r="G152" s="220"/>
      <c r="H152" s="223">
        <v>29.9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132</v>
      </c>
      <c r="AU152" s="229" t="s">
        <v>90</v>
      </c>
      <c r="AV152" s="13" t="s">
        <v>92</v>
      </c>
      <c r="AW152" s="13" t="s">
        <v>36</v>
      </c>
      <c r="AX152" s="13" t="s">
        <v>90</v>
      </c>
      <c r="AY152" s="229" t="s">
        <v>126</v>
      </c>
    </row>
    <row r="153" spans="1:65" s="2" customFormat="1" ht="27" customHeight="1">
      <c r="A153" s="33"/>
      <c r="B153" s="34"/>
      <c r="C153" s="194" t="s">
        <v>157</v>
      </c>
      <c r="D153" s="194" t="s">
        <v>127</v>
      </c>
      <c r="E153" s="195" t="s">
        <v>281</v>
      </c>
      <c r="F153" s="196" t="s">
        <v>282</v>
      </c>
      <c r="G153" s="197" t="s">
        <v>130</v>
      </c>
      <c r="H153" s="198">
        <v>8.0500000000000007</v>
      </c>
      <c r="I153" s="199"/>
      <c r="J153" s="200">
        <f>ROUND(I153*H153,2)</f>
        <v>0</v>
      </c>
      <c r="K153" s="201"/>
      <c r="L153" s="38"/>
      <c r="M153" s="202" t="s">
        <v>1</v>
      </c>
      <c r="N153" s="203" t="s">
        <v>47</v>
      </c>
      <c r="O153" s="70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6" t="s">
        <v>125</v>
      </c>
      <c r="AT153" s="206" t="s">
        <v>127</v>
      </c>
      <c r="AU153" s="206" t="s">
        <v>90</v>
      </c>
      <c r="AY153" s="16" t="s">
        <v>126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90</v>
      </c>
      <c r="BK153" s="207">
        <f>ROUND(I153*H153,2)</f>
        <v>0</v>
      </c>
      <c r="BL153" s="16" t="s">
        <v>125</v>
      </c>
      <c r="BM153" s="206" t="s">
        <v>283</v>
      </c>
    </row>
    <row r="154" spans="1:65" s="12" customFormat="1" ht="11.25">
      <c r="B154" s="208"/>
      <c r="C154" s="209"/>
      <c r="D154" s="210" t="s">
        <v>132</v>
      </c>
      <c r="E154" s="211" t="s">
        <v>1</v>
      </c>
      <c r="F154" s="212" t="s">
        <v>133</v>
      </c>
      <c r="G154" s="209"/>
      <c r="H154" s="211" t="s">
        <v>1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132</v>
      </c>
      <c r="AU154" s="218" t="s">
        <v>90</v>
      </c>
      <c r="AV154" s="12" t="s">
        <v>90</v>
      </c>
      <c r="AW154" s="12" t="s">
        <v>36</v>
      </c>
      <c r="AX154" s="12" t="s">
        <v>82</v>
      </c>
      <c r="AY154" s="218" t="s">
        <v>126</v>
      </c>
    </row>
    <row r="155" spans="1:65" s="13" customFormat="1" ht="11.25">
      <c r="B155" s="219"/>
      <c r="C155" s="220"/>
      <c r="D155" s="210" t="s">
        <v>132</v>
      </c>
      <c r="E155" s="221" t="s">
        <v>1</v>
      </c>
      <c r="F155" s="222" t="s">
        <v>284</v>
      </c>
      <c r="G155" s="220"/>
      <c r="H155" s="223">
        <v>8.0500000000000007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132</v>
      </c>
      <c r="AU155" s="229" t="s">
        <v>90</v>
      </c>
      <c r="AV155" s="13" t="s">
        <v>92</v>
      </c>
      <c r="AW155" s="13" t="s">
        <v>36</v>
      </c>
      <c r="AX155" s="13" t="s">
        <v>90</v>
      </c>
      <c r="AY155" s="229" t="s">
        <v>126</v>
      </c>
    </row>
    <row r="156" spans="1:65" s="11" customFormat="1" ht="25.9" customHeight="1">
      <c r="B156" s="180"/>
      <c r="C156" s="181"/>
      <c r="D156" s="182" t="s">
        <v>81</v>
      </c>
      <c r="E156" s="183" t="s">
        <v>90</v>
      </c>
      <c r="F156" s="183" t="s">
        <v>202</v>
      </c>
      <c r="G156" s="181"/>
      <c r="H156" s="181"/>
      <c r="I156" s="184"/>
      <c r="J156" s="185">
        <f>BK156</f>
        <v>0</v>
      </c>
      <c r="K156" s="181"/>
      <c r="L156" s="186"/>
      <c r="M156" s="187"/>
      <c r="N156" s="188"/>
      <c r="O156" s="188"/>
      <c r="P156" s="189">
        <f>SUM(P157:P166)</f>
        <v>0</v>
      </c>
      <c r="Q156" s="188"/>
      <c r="R156" s="189">
        <f>SUM(R157:R166)</f>
        <v>0</v>
      </c>
      <c r="S156" s="188"/>
      <c r="T156" s="190">
        <f>SUM(T157:T166)</f>
        <v>217.9</v>
      </c>
      <c r="AR156" s="191" t="s">
        <v>90</v>
      </c>
      <c r="AT156" s="192" t="s">
        <v>81</v>
      </c>
      <c r="AU156" s="192" t="s">
        <v>82</v>
      </c>
      <c r="AY156" s="191" t="s">
        <v>126</v>
      </c>
      <c r="BK156" s="193">
        <f>SUM(BK157:BK166)</f>
        <v>0</v>
      </c>
    </row>
    <row r="157" spans="1:65" s="2" customFormat="1" ht="16.5" customHeight="1">
      <c r="A157" s="33"/>
      <c r="B157" s="34"/>
      <c r="C157" s="194" t="s">
        <v>161</v>
      </c>
      <c r="D157" s="194" t="s">
        <v>127</v>
      </c>
      <c r="E157" s="195" t="s">
        <v>285</v>
      </c>
      <c r="F157" s="196" t="s">
        <v>286</v>
      </c>
      <c r="G157" s="197" t="s">
        <v>287</v>
      </c>
      <c r="H157" s="198">
        <v>230</v>
      </c>
      <c r="I157" s="199"/>
      <c r="J157" s="200">
        <f>ROUND(I157*H157,2)</f>
        <v>0</v>
      </c>
      <c r="K157" s="201"/>
      <c r="L157" s="38"/>
      <c r="M157" s="202" t="s">
        <v>1</v>
      </c>
      <c r="N157" s="203" t="s">
        <v>47</v>
      </c>
      <c r="O157" s="70"/>
      <c r="P157" s="204">
        <f>O157*H157</f>
        <v>0</v>
      </c>
      <c r="Q157" s="204">
        <v>0</v>
      </c>
      <c r="R157" s="204">
        <f>Q157*H157</f>
        <v>0</v>
      </c>
      <c r="S157" s="204">
        <v>0.13</v>
      </c>
      <c r="T157" s="205">
        <f>S157*H157</f>
        <v>29.900000000000002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6" t="s">
        <v>125</v>
      </c>
      <c r="AT157" s="206" t="s">
        <v>127</v>
      </c>
      <c r="AU157" s="206" t="s">
        <v>90</v>
      </c>
      <c r="AY157" s="16" t="s">
        <v>126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90</v>
      </c>
      <c r="BK157" s="207">
        <f>ROUND(I157*H157,2)</f>
        <v>0</v>
      </c>
      <c r="BL157" s="16" t="s">
        <v>125</v>
      </c>
      <c r="BM157" s="206" t="s">
        <v>288</v>
      </c>
    </row>
    <row r="158" spans="1:65" s="12" customFormat="1" ht="11.25">
      <c r="B158" s="208"/>
      <c r="C158" s="209"/>
      <c r="D158" s="210" t="s">
        <v>132</v>
      </c>
      <c r="E158" s="211" t="s">
        <v>1</v>
      </c>
      <c r="F158" s="212" t="s">
        <v>133</v>
      </c>
      <c r="G158" s="209"/>
      <c r="H158" s="211" t="s">
        <v>1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132</v>
      </c>
      <c r="AU158" s="218" t="s">
        <v>90</v>
      </c>
      <c r="AV158" s="12" t="s">
        <v>90</v>
      </c>
      <c r="AW158" s="12" t="s">
        <v>36</v>
      </c>
      <c r="AX158" s="12" t="s">
        <v>82</v>
      </c>
      <c r="AY158" s="218" t="s">
        <v>126</v>
      </c>
    </row>
    <row r="159" spans="1:65" s="13" customFormat="1" ht="11.25">
      <c r="B159" s="219"/>
      <c r="C159" s="220"/>
      <c r="D159" s="210" t="s">
        <v>132</v>
      </c>
      <c r="E159" s="221" t="s">
        <v>1</v>
      </c>
      <c r="F159" s="222" t="s">
        <v>289</v>
      </c>
      <c r="G159" s="220"/>
      <c r="H159" s="223">
        <v>230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132</v>
      </c>
      <c r="AU159" s="229" t="s">
        <v>90</v>
      </c>
      <c r="AV159" s="13" t="s">
        <v>92</v>
      </c>
      <c r="AW159" s="13" t="s">
        <v>36</v>
      </c>
      <c r="AX159" s="13" t="s">
        <v>90</v>
      </c>
      <c r="AY159" s="229" t="s">
        <v>126</v>
      </c>
    </row>
    <row r="160" spans="1:65" s="2" customFormat="1" ht="16.5" customHeight="1">
      <c r="A160" s="33"/>
      <c r="B160" s="34"/>
      <c r="C160" s="194" t="s">
        <v>166</v>
      </c>
      <c r="D160" s="194" t="s">
        <v>127</v>
      </c>
      <c r="E160" s="195" t="s">
        <v>290</v>
      </c>
      <c r="F160" s="196" t="s">
        <v>291</v>
      </c>
      <c r="G160" s="197" t="s">
        <v>218</v>
      </c>
      <c r="H160" s="198">
        <v>75.2</v>
      </c>
      <c r="I160" s="199"/>
      <c r="J160" s="200">
        <f>ROUND(I160*H160,2)</f>
        <v>0</v>
      </c>
      <c r="K160" s="201"/>
      <c r="L160" s="38"/>
      <c r="M160" s="202" t="s">
        <v>1</v>
      </c>
      <c r="N160" s="203" t="s">
        <v>47</v>
      </c>
      <c r="O160" s="70"/>
      <c r="P160" s="204">
        <f>O160*H160</f>
        <v>0</v>
      </c>
      <c r="Q160" s="204">
        <v>0</v>
      </c>
      <c r="R160" s="204">
        <f>Q160*H160</f>
        <v>0</v>
      </c>
      <c r="S160" s="204">
        <v>2.5</v>
      </c>
      <c r="T160" s="205">
        <f>S160*H160</f>
        <v>188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6" t="s">
        <v>125</v>
      </c>
      <c r="AT160" s="206" t="s">
        <v>127</v>
      </c>
      <c r="AU160" s="206" t="s">
        <v>90</v>
      </c>
      <c r="AY160" s="16" t="s">
        <v>126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6" t="s">
        <v>90</v>
      </c>
      <c r="BK160" s="207">
        <f>ROUND(I160*H160,2)</f>
        <v>0</v>
      </c>
      <c r="BL160" s="16" t="s">
        <v>125</v>
      </c>
      <c r="BM160" s="206" t="s">
        <v>292</v>
      </c>
    </row>
    <row r="161" spans="1:65" s="12" customFormat="1" ht="11.25">
      <c r="B161" s="208"/>
      <c r="C161" s="209"/>
      <c r="D161" s="210" t="s">
        <v>132</v>
      </c>
      <c r="E161" s="211" t="s">
        <v>1</v>
      </c>
      <c r="F161" s="212" t="s">
        <v>133</v>
      </c>
      <c r="G161" s="209"/>
      <c r="H161" s="211" t="s">
        <v>1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132</v>
      </c>
      <c r="AU161" s="218" t="s">
        <v>90</v>
      </c>
      <c r="AV161" s="12" t="s">
        <v>90</v>
      </c>
      <c r="AW161" s="12" t="s">
        <v>36</v>
      </c>
      <c r="AX161" s="12" t="s">
        <v>82</v>
      </c>
      <c r="AY161" s="218" t="s">
        <v>126</v>
      </c>
    </row>
    <row r="162" spans="1:65" s="13" customFormat="1" ht="11.25">
      <c r="B162" s="219"/>
      <c r="C162" s="220"/>
      <c r="D162" s="210" t="s">
        <v>132</v>
      </c>
      <c r="E162" s="221" t="s">
        <v>1</v>
      </c>
      <c r="F162" s="222" t="s">
        <v>293</v>
      </c>
      <c r="G162" s="220"/>
      <c r="H162" s="223">
        <v>55.2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132</v>
      </c>
      <c r="AU162" s="229" t="s">
        <v>90</v>
      </c>
      <c r="AV162" s="13" t="s">
        <v>92</v>
      </c>
      <c r="AW162" s="13" t="s">
        <v>36</v>
      </c>
      <c r="AX162" s="13" t="s">
        <v>82</v>
      </c>
      <c r="AY162" s="229" t="s">
        <v>126</v>
      </c>
    </row>
    <row r="163" spans="1:65" s="13" customFormat="1" ht="11.25">
      <c r="B163" s="219"/>
      <c r="C163" s="220"/>
      <c r="D163" s="210" t="s">
        <v>132</v>
      </c>
      <c r="E163" s="221" t="s">
        <v>1</v>
      </c>
      <c r="F163" s="222" t="s">
        <v>294</v>
      </c>
      <c r="G163" s="220"/>
      <c r="H163" s="223">
        <v>20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132</v>
      </c>
      <c r="AU163" s="229" t="s">
        <v>90</v>
      </c>
      <c r="AV163" s="13" t="s">
        <v>92</v>
      </c>
      <c r="AW163" s="13" t="s">
        <v>36</v>
      </c>
      <c r="AX163" s="13" t="s">
        <v>82</v>
      </c>
      <c r="AY163" s="229" t="s">
        <v>126</v>
      </c>
    </row>
    <row r="164" spans="1:65" s="14" customFormat="1" ht="11.25">
      <c r="B164" s="235"/>
      <c r="C164" s="236"/>
      <c r="D164" s="210" t="s">
        <v>132</v>
      </c>
      <c r="E164" s="237" t="s">
        <v>1</v>
      </c>
      <c r="F164" s="238" t="s">
        <v>259</v>
      </c>
      <c r="G164" s="236"/>
      <c r="H164" s="239">
        <v>75.2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132</v>
      </c>
      <c r="AU164" s="245" t="s">
        <v>90</v>
      </c>
      <c r="AV164" s="14" t="s">
        <v>125</v>
      </c>
      <c r="AW164" s="14" t="s">
        <v>36</v>
      </c>
      <c r="AX164" s="14" t="s">
        <v>90</v>
      </c>
      <c r="AY164" s="245" t="s">
        <v>126</v>
      </c>
    </row>
    <row r="165" spans="1:65" s="2" customFormat="1" ht="16.5" customHeight="1">
      <c r="A165" s="33"/>
      <c r="B165" s="34"/>
      <c r="C165" s="194" t="s">
        <v>170</v>
      </c>
      <c r="D165" s="194" t="s">
        <v>127</v>
      </c>
      <c r="E165" s="195" t="s">
        <v>295</v>
      </c>
      <c r="F165" s="196" t="s">
        <v>296</v>
      </c>
      <c r="G165" s="197" t="s">
        <v>218</v>
      </c>
      <c r="H165" s="198">
        <v>7.5</v>
      </c>
      <c r="I165" s="199"/>
      <c r="J165" s="200">
        <f>ROUND(I165*H165,2)</f>
        <v>0</v>
      </c>
      <c r="K165" s="201"/>
      <c r="L165" s="38"/>
      <c r="M165" s="202" t="s">
        <v>1</v>
      </c>
      <c r="N165" s="203" t="s">
        <v>47</v>
      </c>
      <c r="O165" s="70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6" t="s">
        <v>125</v>
      </c>
      <c r="AT165" s="206" t="s">
        <v>127</v>
      </c>
      <c r="AU165" s="206" t="s">
        <v>90</v>
      </c>
      <c r="AY165" s="16" t="s">
        <v>126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6" t="s">
        <v>90</v>
      </c>
      <c r="BK165" s="207">
        <f>ROUND(I165*H165,2)</f>
        <v>0</v>
      </c>
      <c r="BL165" s="16" t="s">
        <v>125</v>
      </c>
      <c r="BM165" s="206" t="s">
        <v>297</v>
      </c>
    </row>
    <row r="166" spans="1:65" s="13" customFormat="1" ht="11.25">
      <c r="B166" s="219"/>
      <c r="C166" s="220"/>
      <c r="D166" s="210" t="s">
        <v>132</v>
      </c>
      <c r="E166" s="221" t="s">
        <v>1</v>
      </c>
      <c r="F166" s="222" t="s">
        <v>298</v>
      </c>
      <c r="G166" s="220"/>
      <c r="H166" s="223">
        <v>7.5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132</v>
      </c>
      <c r="AU166" s="229" t="s">
        <v>90</v>
      </c>
      <c r="AV166" s="13" t="s">
        <v>92</v>
      </c>
      <c r="AW166" s="13" t="s">
        <v>36</v>
      </c>
      <c r="AX166" s="13" t="s">
        <v>90</v>
      </c>
      <c r="AY166" s="229" t="s">
        <v>126</v>
      </c>
    </row>
    <row r="167" spans="1:65" s="11" customFormat="1" ht="25.9" customHeight="1">
      <c r="B167" s="180"/>
      <c r="C167" s="181"/>
      <c r="D167" s="182" t="s">
        <v>81</v>
      </c>
      <c r="E167" s="183" t="s">
        <v>92</v>
      </c>
      <c r="F167" s="183" t="s">
        <v>299</v>
      </c>
      <c r="G167" s="181"/>
      <c r="H167" s="181"/>
      <c r="I167" s="184"/>
      <c r="J167" s="185">
        <f>BK167</f>
        <v>0</v>
      </c>
      <c r="K167" s="181"/>
      <c r="L167" s="186"/>
      <c r="M167" s="187"/>
      <c r="N167" s="188"/>
      <c r="O167" s="188"/>
      <c r="P167" s="189">
        <f>SUM(P168:P173)</f>
        <v>0</v>
      </c>
      <c r="Q167" s="188"/>
      <c r="R167" s="189">
        <f>SUM(R168:R173)</f>
        <v>0</v>
      </c>
      <c r="S167" s="188"/>
      <c r="T167" s="190">
        <f>SUM(T168:T173)</f>
        <v>0</v>
      </c>
      <c r="AR167" s="191" t="s">
        <v>90</v>
      </c>
      <c r="AT167" s="192" t="s">
        <v>81</v>
      </c>
      <c r="AU167" s="192" t="s">
        <v>82</v>
      </c>
      <c r="AY167" s="191" t="s">
        <v>126</v>
      </c>
      <c r="BK167" s="193">
        <f>SUM(BK168:BK173)</f>
        <v>0</v>
      </c>
    </row>
    <row r="168" spans="1:65" s="2" customFormat="1" ht="16.5" customHeight="1">
      <c r="A168" s="33"/>
      <c r="B168" s="34"/>
      <c r="C168" s="194" t="s">
        <v>176</v>
      </c>
      <c r="D168" s="194" t="s">
        <v>127</v>
      </c>
      <c r="E168" s="195" t="s">
        <v>300</v>
      </c>
      <c r="F168" s="196" t="s">
        <v>301</v>
      </c>
      <c r="G168" s="197" t="s">
        <v>218</v>
      </c>
      <c r="H168" s="198">
        <v>32.25</v>
      </c>
      <c r="I168" s="199"/>
      <c r="J168" s="200">
        <f>ROUND(I168*H168,2)</f>
        <v>0</v>
      </c>
      <c r="K168" s="201"/>
      <c r="L168" s="38"/>
      <c r="M168" s="202" t="s">
        <v>1</v>
      </c>
      <c r="N168" s="203" t="s">
        <v>47</v>
      </c>
      <c r="O168" s="70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6" t="s">
        <v>125</v>
      </c>
      <c r="AT168" s="206" t="s">
        <v>127</v>
      </c>
      <c r="AU168" s="206" t="s">
        <v>90</v>
      </c>
      <c r="AY168" s="16" t="s">
        <v>126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90</v>
      </c>
      <c r="BK168" s="207">
        <f>ROUND(I168*H168,2)</f>
        <v>0</v>
      </c>
      <c r="BL168" s="16" t="s">
        <v>125</v>
      </c>
      <c r="BM168" s="206" t="s">
        <v>302</v>
      </c>
    </row>
    <row r="169" spans="1:65" s="13" customFormat="1" ht="11.25">
      <c r="B169" s="219"/>
      <c r="C169" s="220"/>
      <c r="D169" s="210" t="s">
        <v>132</v>
      </c>
      <c r="E169" s="221" t="s">
        <v>1</v>
      </c>
      <c r="F169" s="222" t="s">
        <v>303</v>
      </c>
      <c r="G169" s="220"/>
      <c r="H169" s="223">
        <v>2.25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132</v>
      </c>
      <c r="AU169" s="229" t="s">
        <v>90</v>
      </c>
      <c r="AV169" s="13" t="s">
        <v>92</v>
      </c>
      <c r="AW169" s="13" t="s">
        <v>36</v>
      </c>
      <c r="AX169" s="13" t="s">
        <v>82</v>
      </c>
      <c r="AY169" s="229" t="s">
        <v>126</v>
      </c>
    </row>
    <row r="170" spans="1:65" s="13" customFormat="1" ht="11.25">
      <c r="B170" s="219"/>
      <c r="C170" s="220"/>
      <c r="D170" s="210" t="s">
        <v>132</v>
      </c>
      <c r="E170" s="221" t="s">
        <v>1</v>
      </c>
      <c r="F170" s="222" t="s">
        <v>304</v>
      </c>
      <c r="G170" s="220"/>
      <c r="H170" s="223">
        <v>30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132</v>
      </c>
      <c r="AU170" s="229" t="s">
        <v>90</v>
      </c>
      <c r="AV170" s="13" t="s">
        <v>92</v>
      </c>
      <c r="AW170" s="13" t="s">
        <v>36</v>
      </c>
      <c r="AX170" s="13" t="s">
        <v>82</v>
      </c>
      <c r="AY170" s="229" t="s">
        <v>126</v>
      </c>
    </row>
    <row r="171" spans="1:65" s="14" customFormat="1" ht="11.25">
      <c r="B171" s="235"/>
      <c r="C171" s="236"/>
      <c r="D171" s="210" t="s">
        <v>132</v>
      </c>
      <c r="E171" s="237" t="s">
        <v>1</v>
      </c>
      <c r="F171" s="238" t="s">
        <v>259</v>
      </c>
      <c r="G171" s="236"/>
      <c r="H171" s="239">
        <v>32.25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132</v>
      </c>
      <c r="AU171" s="245" t="s">
        <v>90</v>
      </c>
      <c r="AV171" s="14" t="s">
        <v>125</v>
      </c>
      <c r="AW171" s="14" t="s">
        <v>36</v>
      </c>
      <c r="AX171" s="14" t="s">
        <v>90</v>
      </c>
      <c r="AY171" s="245" t="s">
        <v>126</v>
      </c>
    </row>
    <row r="172" spans="1:65" s="2" customFormat="1" ht="16.5" customHeight="1">
      <c r="A172" s="33"/>
      <c r="B172" s="34"/>
      <c r="C172" s="194" t="s">
        <v>180</v>
      </c>
      <c r="D172" s="194" t="s">
        <v>127</v>
      </c>
      <c r="E172" s="195" t="s">
        <v>305</v>
      </c>
      <c r="F172" s="196" t="s">
        <v>306</v>
      </c>
      <c r="G172" s="197" t="s">
        <v>206</v>
      </c>
      <c r="H172" s="198">
        <v>143</v>
      </c>
      <c r="I172" s="199"/>
      <c r="J172" s="200">
        <f>ROUND(I172*H172,2)</f>
        <v>0</v>
      </c>
      <c r="K172" s="201"/>
      <c r="L172" s="38"/>
      <c r="M172" s="202" t="s">
        <v>1</v>
      </c>
      <c r="N172" s="203" t="s">
        <v>47</v>
      </c>
      <c r="O172" s="70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6" t="s">
        <v>125</v>
      </c>
      <c r="AT172" s="206" t="s">
        <v>127</v>
      </c>
      <c r="AU172" s="206" t="s">
        <v>90</v>
      </c>
      <c r="AY172" s="16" t="s">
        <v>126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6" t="s">
        <v>90</v>
      </c>
      <c r="BK172" s="207">
        <f>ROUND(I172*H172,2)</f>
        <v>0</v>
      </c>
      <c r="BL172" s="16" t="s">
        <v>125</v>
      </c>
      <c r="BM172" s="206" t="s">
        <v>307</v>
      </c>
    </row>
    <row r="173" spans="1:65" s="13" customFormat="1" ht="11.25">
      <c r="B173" s="219"/>
      <c r="C173" s="220"/>
      <c r="D173" s="210" t="s">
        <v>132</v>
      </c>
      <c r="E173" s="221" t="s">
        <v>1</v>
      </c>
      <c r="F173" s="222" t="s">
        <v>308</v>
      </c>
      <c r="G173" s="220"/>
      <c r="H173" s="223">
        <v>143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132</v>
      </c>
      <c r="AU173" s="229" t="s">
        <v>90</v>
      </c>
      <c r="AV173" s="13" t="s">
        <v>92</v>
      </c>
      <c r="AW173" s="13" t="s">
        <v>36</v>
      </c>
      <c r="AX173" s="13" t="s">
        <v>90</v>
      </c>
      <c r="AY173" s="229" t="s">
        <v>126</v>
      </c>
    </row>
    <row r="174" spans="1:65" s="11" customFormat="1" ht="25.9" customHeight="1">
      <c r="B174" s="180"/>
      <c r="C174" s="181"/>
      <c r="D174" s="182" t="s">
        <v>81</v>
      </c>
      <c r="E174" s="183" t="s">
        <v>142</v>
      </c>
      <c r="F174" s="183" t="s">
        <v>309</v>
      </c>
      <c r="G174" s="181"/>
      <c r="H174" s="181"/>
      <c r="I174" s="184"/>
      <c r="J174" s="185">
        <f>BK174</f>
        <v>0</v>
      </c>
      <c r="K174" s="181"/>
      <c r="L174" s="186"/>
      <c r="M174" s="187"/>
      <c r="N174" s="188"/>
      <c r="O174" s="188"/>
      <c r="P174" s="189">
        <f>SUM(P175:P180)</f>
        <v>0</v>
      </c>
      <c r="Q174" s="188"/>
      <c r="R174" s="189">
        <f>SUM(R175:R180)</f>
        <v>0</v>
      </c>
      <c r="S174" s="188"/>
      <c r="T174" s="190">
        <f>SUM(T175:T180)</f>
        <v>0</v>
      </c>
      <c r="AR174" s="191" t="s">
        <v>90</v>
      </c>
      <c r="AT174" s="192" t="s">
        <v>81</v>
      </c>
      <c r="AU174" s="192" t="s">
        <v>82</v>
      </c>
      <c r="AY174" s="191" t="s">
        <v>126</v>
      </c>
      <c r="BK174" s="193">
        <f>SUM(BK175:BK180)</f>
        <v>0</v>
      </c>
    </row>
    <row r="175" spans="1:65" s="2" customFormat="1" ht="16.5" customHeight="1">
      <c r="A175" s="33"/>
      <c r="B175" s="34"/>
      <c r="C175" s="194" t="s">
        <v>222</v>
      </c>
      <c r="D175" s="231" t="s">
        <v>127</v>
      </c>
      <c r="E175" s="195" t="s">
        <v>310</v>
      </c>
      <c r="F175" s="196" t="s">
        <v>311</v>
      </c>
      <c r="G175" s="197" t="s">
        <v>312</v>
      </c>
      <c r="H175" s="198">
        <v>1380</v>
      </c>
      <c r="I175" s="199"/>
      <c r="J175" s="200">
        <f>ROUND(I175*H175,2)</f>
        <v>0</v>
      </c>
      <c r="K175" s="201"/>
      <c r="L175" s="38"/>
      <c r="M175" s="202" t="s">
        <v>1</v>
      </c>
      <c r="N175" s="203" t="s">
        <v>47</v>
      </c>
      <c r="O175" s="70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6" t="s">
        <v>125</v>
      </c>
      <c r="AT175" s="206" t="s">
        <v>127</v>
      </c>
      <c r="AU175" s="206" t="s">
        <v>90</v>
      </c>
      <c r="AY175" s="16" t="s">
        <v>126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6" t="s">
        <v>90</v>
      </c>
      <c r="BK175" s="207">
        <f>ROUND(I175*H175,2)</f>
        <v>0</v>
      </c>
      <c r="BL175" s="16" t="s">
        <v>125</v>
      </c>
      <c r="BM175" s="206" t="s">
        <v>313</v>
      </c>
    </row>
    <row r="176" spans="1:65" s="13" customFormat="1" ht="11.25">
      <c r="B176" s="219"/>
      <c r="C176" s="220"/>
      <c r="D176" s="210" t="s">
        <v>132</v>
      </c>
      <c r="E176" s="221" t="s">
        <v>1</v>
      </c>
      <c r="F176" s="222" t="s">
        <v>314</v>
      </c>
      <c r="G176" s="220"/>
      <c r="H176" s="223">
        <v>1380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132</v>
      </c>
      <c r="AU176" s="229" t="s">
        <v>90</v>
      </c>
      <c r="AV176" s="13" t="s">
        <v>92</v>
      </c>
      <c r="AW176" s="13" t="s">
        <v>36</v>
      </c>
      <c r="AX176" s="13" t="s">
        <v>90</v>
      </c>
      <c r="AY176" s="229" t="s">
        <v>126</v>
      </c>
    </row>
    <row r="177" spans="1:65" s="2" customFormat="1" ht="16.5" customHeight="1">
      <c r="A177" s="33"/>
      <c r="B177" s="34"/>
      <c r="C177" s="194" t="s">
        <v>185</v>
      </c>
      <c r="D177" s="230" t="s">
        <v>127</v>
      </c>
      <c r="E177" s="195" t="s">
        <v>315</v>
      </c>
      <c r="F177" s="196" t="s">
        <v>316</v>
      </c>
      <c r="G177" s="197" t="s">
        <v>218</v>
      </c>
      <c r="H177" s="198">
        <v>69</v>
      </c>
      <c r="I177" s="199"/>
      <c r="J177" s="200">
        <f>ROUND(I177*H177,2)</f>
        <v>0</v>
      </c>
      <c r="K177" s="201"/>
      <c r="L177" s="38"/>
      <c r="M177" s="202" t="s">
        <v>1</v>
      </c>
      <c r="N177" s="203" t="s">
        <v>47</v>
      </c>
      <c r="O177" s="70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6" t="s">
        <v>125</v>
      </c>
      <c r="AT177" s="206" t="s">
        <v>127</v>
      </c>
      <c r="AU177" s="206" t="s">
        <v>90</v>
      </c>
      <c r="AY177" s="16" t="s">
        <v>126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6" t="s">
        <v>90</v>
      </c>
      <c r="BK177" s="207">
        <f>ROUND(I177*H177,2)</f>
        <v>0</v>
      </c>
      <c r="BL177" s="16" t="s">
        <v>125</v>
      </c>
      <c r="BM177" s="206" t="s">
        <v>317</v>
      </c>
    </row>
    <row r="178" spans="1:65" s="13" customFormat="1" ht="11.25">
      <c r="B178" s="219"/>
      <c r="C178" s="220"/>
      <c r="D178" s="210" t="s">
        <v>132</v>
      </c>
      <c r="E178" s="221" t="s">
        <v>1</v>
      </c>
      <c r="F178" s="222" t="s">
        <v>318</v>
      </c>
      <c r="G178" s="220"/>
      <c r="H178" s="223">
        <v>69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132</v>
      </c>
      <c r="AU178" s="229" t="s">
        <v>90</v>
      </c>
      <c r="AV178" s="13" t="s">
        <v>92</v>
      </c>
      <c r="AW178" s="13" t="s">
        <v>36</v>
      </c>
      <c r="AX178" s="13" t="s">
        <v>90</v>
      </c>
      <c r="AY178" s="229" t="s">
        <v>126</v>
      </c>
    </row>
    <row r="179" spans="1:65" s="2" customFormat="1" ht="16.5" customHeight="1">
      <c r="A179" s="33"/>
      <c r="B179" s="34"/>
      <c r="C179" s="194" t="s">
        <v>189</v>
      </c>
      <c r="D179" s="230" t="s">
        <v>127</v>
      </c>
      <c r="E179" s="195" t="s">
        <v>319</v>
      </c>
      <c r="F179" s="196" t="s">
        <v>320</v>
      </c>
      <c r="G179" s="197" t="s">
        <v>130</v>
      </c>
      <c r="H179" s="198">
        <v>9.66</v>
      </c>
      <c r="I179" s="199"/>
      <c r="J179" s="200">
        <f>ROUND(I179*H179,2)</f>
        <v>0</v>
      </c>
      <c r="K179" s="201"/>
      <c r="L179" s="38"/>
      <c r="M179" s="202" t="s">
        <v>1</v>
      </c>
      <c r="N179" s="203" t="s">
        <v>47</v>
      </c>
      <c r="O179" s="70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6" t="s">
        <v>125</v>
      </c>
      <c r="AT179" s="206" t="s">
        <v>127</v>
      </c>
      <c r="AU179" s="206" t="s">
        <v>90</v>
      </c>
      <c r="AY179" s="16" t="s">
        <v>126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90</v>
      </c>
      <c r="BK179" s="207">
        <f>ROUND(I179*H179,2)</f>
        <v>0</v>
      </c>
      <c r="BL179" s="16" t="s">
        <v>125</v>
      </c>
      <c r="BM179" s="206" t="s">
        <v>321</v>
      </c>
    </row>
    <row r="180" spans="1:65" s="13" customFormat="1" ht="11.25">
      <c r="B180" s="219"/>
      <c r="C180" s="220"/>
      <c r="D180" s="210" t="s">
        <v>132</v>
      </c>
      <c r="E180" s="221" t="s">
        <v>1</v>
      </c>
      <c r="F180" s="222" t="s">
        <v>322</v>
      </c>
      <c r="G180" s="220"/>
      <c r="H180" s="223">
        <v>9.66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132</v>
      </c>
      <c r="AU180" s="229" t="s">
        <v>90</v>
      </c>
      <c r="AV180" s="13" t="s">
        <v>92</v>
      </c>
      <c r="AW180" s="13" t="s">
        <v>36</v>
      </c>
      <c r="AX180" s="13" t="s">
        <v>90</v>
      </c>
      <c r="AY180" s="229" t="s">
        <v>126</v>
      </c>
    </row>
    <row r="181" spans="1:65" s="11" customFormat="1" ht="25.9" customHeight="1">
      <c r="B181" s="180"/>
      <c r="C181" s="181"/>
      <c r="D181" s="182" t="s">
        <v>81</v>
      </c>
      <c r="E181" s="183" t="s">
        <v>125</v>
      </c>
      <c r="F181" s="183" t="s">
        <v>323</v>
      </c>
      <c r="G181" s="181"/>
      <c r="H181" s="181"/>
      <c r="I181" s="184"/>
      <c r="J181" s="185">
        <f>BK181</f>
        <v>0</v>
      </c>
      <c r="K181" s="181"/>
      <c r="L181" s="186"/>
      <c r="M181" s="187"/>
      <c r="N181" s="188"/>
      <c r="O181" s="188"/>
      <c r="P181" s="189">
        <f>SUM(P182:P191)</f>
        <v>0</v>
      </c>
      <c r="Q181" s="188"/>
      <c r="R181" s="189">
        <f>SUM(R182:R191)</f>
        <v>0</v>
      </c>
      <c r="S181" s="188"/>
      <c r="T181" s="190">
        <f>SUM(T182:T191)</f>
        <v>0</v>
      </c>
      <c r="AR181" s="191" t="s">
        <v>90</v>
      </c>
      <c r="AT181" s="192" t="s">
        <v>81</v>
      </c>
      <c r="AU181" s="192" t="s">
        <v>82</v>
      </c>
      <c r="AY181" s="191" t="s">
        <v>126</v>
      </c>
      <c r="BK181" s="193">
        <f>SUM(BK182:BK191)</f>
        <v>0</v>
      </c>
    </row>
    <row r="182" spans="1:65" s="2" customFormat="1" ht="16.5" customHeight="1">
      <c r="A182" s="33"/>
      <c r="B182" s="34"/>
      <c r="C182" s="194" t="s">
        <v>194</v>
      </c>
      <c r="D182" s="194" t="s">
        <v>127</v>
      </c>
      <c r="E182" s="195" t="s">
        <v>324</v>
      </c>
      <c r="F182" s="196" t="s">
        <v>325</v>
      </c>
      <c r="G182" s="197" t="s">
        <v>218</v>
      </c>
      <c r="H182" s="198">
        <v>2.25</v>
      </c>
      <c r="I182" s="199"/>
      <c r="J182" s="200">
        <f>ROUND(I182*H182,2)</f>
        <v>0</v>
      </c>
      <c r="K182" s="201"/>
      <c r="L182" s="38"/>
      <c r="M182" s="202" t="s">
        <v>1</v>
      </c>
      <c r="N182" s="203" t="s">
        <v>47</v>
      </c>
      <c r="O182" s="70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6" t="s">
        <v>125</v>
      </c>
      <c r="AT182" s="206" t="s">
        <v>127</v>
      </c>
      <c r="AU182" s="206" t="s">
        <v>90</v>
      </c>
      <c r="AY182" s="16" t="s">
        <v>126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90</v>
      </c>
      <c r="BK182" s="207">
        <f>ROUND(I182*H182,2)</f>
        <v>0</v>
      </c>
      <c r="BL182" s="16" t="s">
        <v>125</v>
      </c>
      <c r="BM182" s="206" t="s">
        <v>326</v>
      </c>
    </row>
    <row r="183" spans="1:65" s="13" customFormat="1" ht="11.25">
      <c r="B183" s="219"/>
      <c r="C183" s="220"/>
      <c r="D183" s="210" t="s">
        <v>132</v>
      </c>
      <c r="E183" s="221" t="s">
        <v>1</v>
      </c>
      <c r="F183" s="222" t="s">
        <v>327</v>
      </c>
      <c r="G183" s="220"/>
      <c r="H183" s="223">
        <v>2.25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132</v>
      </c>
      <c r="AU183" s="229" t="s">
        <v>90</v>
      </c>
      <c r="AV183" s="13" t="s">
        <v>92</v>
      </c>
      <c r="AW183" s="13" t="s">
        <v>36</v>
      </c>
      <c r="AX183" s="13" t="s">
        <v>90</v>
      </c>
      <c r="AY183" s="229" t="s">
        <v>126</v>
      </c>
    </row>
    <row r="184" spans="1:65" s="2" customFormat="1" ht="16.5" customHeight="1">
      <c r="A184" s="33"/>
      <c r="B184" s="34"/>
      <c r="C184" s="194" t="s">
        <v>8</v>
      </c>
      <c r="D184" s="194" t="s">
        <v>127</v>
      </c>
      <c r="E184" s="195" t="s">
        <v>328</v>
      </c>
      <c r="F184" s="196" t="s">
        <v>329</v>
      </c>
      <c r="G184" s="197" t="s">
        <v>218</v>
      </c>
      <c r="H184" s="198">
        <v>13</v>
      </c>
      <c r="I184" s="199"/>
      <c r="J184" s="200">
        <f>ROUND(I184*H184,2)</f>
        <v>0</v>
      </c>
      <c r="K184" s="201"/>
      <c r="L184" s="38"/>
      <c r="M184" s="202" t="s">
        <v>1</v>
      </c>
      <c r="N184" s="203" t="s">
        <v>47</v>
      </c>
      <c r="O184" s="70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6" t="s">
        <v>125</v>
      </c>
      <c r="AT184" s="206" t="s">
        <v>127</v>
      </c>
      <c r="AU184" s="206" t="s">
        <v>90</v>
      </c>
      <c r="AY184" s="16" t="s">
        <v>126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" t="s">
        <v>90</v>
      </c>
      <c r="BK184" s="207">
        <f>ROUND(I184*H184,2)</f>
        <v>0</v>
      </c>
      <c r="BL184" s="16" t="s">
        <v>125</v>
      </c>
      <c r="BM184" s="206" t="s">
        <v>330</v>
      </c>
    </row>
    <row r="185" spans="1:65" s="13" customFormat="1" ht="11.25">
      <c r="B185" s="219"/>
      <c r="C185" s="220"/>
      <c r="D185" s="210" t="s">
        <v>132</v>
      </c>
      <c r="E185" s="221" t="s">
        <v>1</v>
      </c>
      <c r="F185" s="222" t="s">
        <v>331</v>
      </c>
      <c r="G185" s="220"/>
      <c r="H185" s="223">
        <v>11.5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132</v>
      </c>
      <c r="AU185" s="229" t="s">
        <v>90</v>
      </c>
      <c r="AV185" s="13" t="s">
        <v>92</v>
      </c>
      <c r="AW185" s="13" t="s">
        <v>36</v>
      </c>
      <c r="AX185" s="13" t="s">
        <v>82</v>
      </c>
      <c r="AY185" s="229" t="s">
        <v>126</v>
      </c>
    </row>
    <row r="186" spans="1:65" s="13" customFormat="1" ht="11.25">
      <c r="B186" s="219"/>
      <c r="C186" s="220"/>
      <c r="D186" s="210" t="s">
        <v>132</v>
      </c>
      <c r="E186" s="221" t="s">
        <v>1</v>
      </c>
      <c r="F186" s="222" t="s">
        <v>332</v>
      </c>
      <c r="G186" s="220"/>
      <c r="H186" s="223">
        <v>1.5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132</v>
      </c>
      <c r="AU186" s="229" t="s">
        <v>90</v>
      </c>
      <c r="AV186" s="13" t="s">
        <v>92</v>
      </c>
      <c r="AW186" s="13" t="s">
        <v>36</v>
      </c>
      <c r="AX186" s="13" t="s">
        <v>82</v>
      </c>
      <c r="AY186" s="229" t="s">
        <v>126</v>
      </c>
    </row>
    <row r="187" spans="1:65" s="14" customFormat="1" ht="11.25">
      <c r="B187" s="235"/>
      <c r="C187" s="236"/>
      <c r="D187" s="210" t="s">
        <v>132</v>
      </c>
      <c r="E187" s="237" t="s">
        <v>1</v>
      </c>
      <c r="F187" s="238" t="s">
        <v>259</v>
      </c>
      <c r="G187" s="236"/>
      <c r="H187" s="239">
        <v>13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132</v>
      </c>
      <c r="AU187" s="245" t="s">
        <v>90</v>
      </c>
      <c r="AV187" s="14" t="s">
        <v>125</v>
      </c>
      <c r="AW187" s="14" t="s">
        <v>36</v>
      </c>
      <c r="AX187" s="14" t="s">
        <v>90</v>
      </c>
      <c r="AY187" s="245" t="s">
        <v>126</v>
      </c>
    </row>
    <row r="188" spans="1:65" s="2" customFormat="1" ht="16.5" customHeight="1">
      <c r="A188" s="33"/>
      <c r="B188" s="34"/>
      <c r="C188" s="194" t="s">
        <v>203</v>
      </c>
      <c r="D188" s="230" t="s">
        <v>127</v>
      </c>
      <c r="E188" s="195" t="s">
        <v>333</v>
      </c>
      <c r="F188" s="196" t="s">
        <v>334</v>
      </c>
      <c r="G188" s="197" t="s">
        <v>130</v>
      </c>
      <c r="H188" s="198">
        <v>1.69</v>
      </c>
      <c r="I188" s="199"/>
      <c r="J188" s="200">
        <f>ROUND(I188*H188,2)</f>
        <v>0</v>
      </c>
      <c r="K188" s="201"/>
      <c r="L188" s="38"/>
      <c r="M188" s="202" t="s">
        <v>1</v>
      </c>
      <c r="N188" s="203" t="s">
        <v>47</v>
      </c>
      <c r="O188" s="70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6" t="s">
        <v>125</v>
      </c>
      <c r="AT188" s="206" t="s">
        <v>127</v>
      </c>
      <c r="AU188" s="206" t="s">
        <v>90</v>
      </c>
      <c r="AY188" s="16" t="s">
        <v>126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6" t="s">
        <v>90</v>
      </c>
      <c r="BK188" s="207">
        <f>ROUND(I188*H188,2)</f>
        <v>0</v>
      </c>
      <c r="BL188" s="16" t="s">
        <v>125</v>
      </c>
      <c r="BM188" s="206" t="s">
        <v>335</v>
      </c>
    </row>
    <row r="189" spans="1:65" s="13" customFormat="1" ht="11.25">
      <c r="B189" s="219"/>
      <c r="C189" s="220"/>
      <c r="D189" s="210" t="s">
        <v>132</v>
      </c>
      <c r="E189" s="221" t="s">
        <v>1</v>
      </c>
      <c r="F189" s="222" t="s">
        <v>336</v>
      </c>
      <c r="G189" s="220"/>
      <c r="H189" s="223">
        <v>1.4950000000000001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132</v>
      </c>
      <c r="AU189" s="229" t="s">
        <v>90</v>
      </c>
      <c r="AV189" s="13" t="s">
        <v>92</v>
      </c>
      <c r="AW189" s="13" t="s">
        <v>36</v>
      </c>
      <c r="AX189" s="13" t="s">
        <v>82</v>
      </c>
      <c r="AY189" s="229" t="s">
        <v>126</v>
      </c>
    </row>
    <row r="190" spans="1:65" s="13" customFormat="1" ht="11.25">
      <c r="B190" s="219"/>
      <c r="C190" s="220"/>
      <c r="D190" s="210" t="s">
        <v>132</v>
      </c>
      <c r="E190" s="221" t="s">
        <v>1</v>
      </c>
      <c r="F190" s="222" t="s">
        <v>337</v>
      </c>
      <c r="G190" s="220"/>
      <c r="H190" s="223">
        <v>0.19500000000000001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132</v>
      </c>
      <c r="AU190" s="229" t="s">
        <v>90</v>
      </c>
      <c r="AV190" s="13" t="s">
        <v>92</v>
      </c>
      <c r="AW190" s="13" t="s">
        <v>36</v>
      </c>
      <c r="AX190" s="13" t="s">
        <v>82</v>
      </c>
      <c r="AY190" s="229" t="s">
        <v>126</v>
      </c>
    </row>
    <row r="191" spans="1:65" s="14" customFormat="1" ht="11.25">
      <c r="B191" s="235"/>
      <c r="C191" s="236"/>
      <c r="D191" s="210" t="s">
        <v>132</v>
      </c>
      <c r="E191" s="237" t="s">
        <v>1</v>
      </c>
      <c r="F191" s="238" t="s">
        <v>259</v>
      </c>
      <c r="G191" s="236"/>
      <c r="H191" s="239">
        <v>1.6900000000000002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132</v>
      </c>
      <c r="AU191" s="245" t="s">
        <v>90</v>
      </c>
      <c r="AV191" s="14" t="s">
        <v>125</v>
      </c>
      <c r="AW191" s="14" t="s">
        <v>36</v>
      </c>
      <c r="AX191" s="14" t="s">
        <v>90</v>
      </c>
      <c r="AY191" s="245" t="s">
        <v>126</v>
      </c>
    </row>
    <row r="192" spans="1:65" s="11" customFormat="1" ht="25.9" customHeight="1">
      <c r="B192" s="180"/>
      <c r="C192" s="181"/>
      <c r="D192" s="182" t="s">
        <v>81</v>
      </c>
      <c r="E192" s="183" t="s">
        <v>152</v>
      </c>
      <c r="F192" s="183" t="s">
        <v>338</v>
      </c>
      <c r="G192" s="181"/>
      <c r="H192" s="181"/>
      <c r="I192" s="184"/>
      <c r="J192" s="185">
        <f>BK192</f>
        <v>0</v>
      </c>
      <c r="K192" s="181"/>
      <c r="L192" s="186"/>
      <c r="M192" s="187"/>
      <c r="N192" s="188"/>
      <c r="O192" s="188"/>
      <c r="P192" s="189">
        <f>SUM(P193:P208)</f>
        <v>0</v>
      </c>
      <c r="Q192" s="188"/>
      <c r="R192" s="189">
        <f>SUM(R193:R208)</f>
        <v>0</v>
      </c>
      <c r="S192" s="188"/>
      <c r="T192" s="190">
        <f>SUM(T193:T208)</f>
        <v>0</v>
      </c>
      <c r="AR192" s="191" t="s">
        <v>90</v>
      </c>
      <c r="AT192" s="192" t="s">
        <v>81</v>
      </c>
      <c r="AU192" s="192" t="s">
        <v>82</v>
      </c>
      <c r="AY192" s="191" t="s">
        <v>126</v>
      </c>
      <c r="BK192" s="193">
        <f>SUM(BK193:BK208)</f>
        <v>0</v>
      </c>
    </row>
    <row r="193" spans="1:65" s="2" customFormat="1" ht="16.5" customHeight="1">
      <c r="A193" s="33"/>
      <c r="B193" s="34"/>
      <c r="C193" s="194" t="s">
        <v>210</v>
      </c>
      <c r="D193" s="194" t="s">
        <v>127</v>
      </c>
      <c r="E193" s="195" t="s">
        <v>339</v>
      </c>
      <c r="F193" s="196" t="s">
        <v>340</v>
      </c>
      <c r="G193" s="197" t="s">
        <v>218</v>
      </c>
      <c r="H193" s="198">
        <v>39.344999999999999</v>
      </c>
      <c r="I193" s="199"/>
      <c r="J193" s="200">
        <f>ROUND(I193*H193,2)</f>
        <v>0</v>
      </c>
      <c r="K193" s="201"/>
      <c r="L193" s="38"/>
      <c r="M193" s="202" t="s">
        <v>1</v>
      </c>
      <c r="N193" s="203" t="s">
        <v>47</v>
      </c>
      <c r="O193" s="70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6" t="s">
        <v>125</v>
      </c>
      <c r="AT193" s="206" t="s">
        <v>127</v>
      </c>
      <c r="AU193" s="206" t="s">
        <v>90</v>
      </c>
      <c r="AY193" s="16" t="s">
        <v>126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6" t="s">
        <v>90</v>
      </c>
      <c r="BK193" s="207">
        <f>ROUND(I193*H193,2)</f>
        <v>0</v>
      </c>
      <c r="BL193" s="16" t="s">
        <v>125</v>
      </c>
      <c r="BM193" s="206" t="s">
        <v>341</v>
      </c>
    </row>
    <row r="194" spans="1:65" s="13" customFormat="1" ht="11.25">
      <c r="B194" s="219"/>
      <c r="C194" s="220"/>
      <c r="D194" s="210" t="s">
        <v>132</v>
      </c>
      <c r="E194" s="221" t="s">
        <v>1</v>
      </c>
      <c r="F194" s="222" t="s">
        <v>342</v>
      </c>
      <c r="G194" s="220"/>
      <c r="H194" s="223">
        <v>39.344999999999999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132</v>
      </c>
      <c r="AU194" s="229" t="s">
        <v>90</v>
      </c>
      <c r="AV194" s="13" t="s">
        <v>92</v>
      </c>
      <c r="AW194" s="13" t="s">
        <v>36</v>
      </c>
      <c r="AX194" s="13" t="s">
        <v>90</v>
      </c>
      <c r="AY194" s="229" t="s">
        <v>126</v>
      </c>
    </row>
    <row r="195" spans="1:65" s="2" customFormat="1" ht="16.5" customHeight="1">
      <c r="A195" s="33"/>
      <c r="B195" s="34"/>
      <c r="C195" s="194" t="s">
        <v>215</v>
      </c>
      <c r="D195" s="194" t="s">
        <v>127</v>
      </c>
      <c r="E195" s="195" t="s">
        <v>343</v>
      </c>
      <c r="F195" s="196" t="s">
        <v>344</v>
      </c>
      <c r="G195" s="197" t="s">
        <v>206</v>
      </c>
      <c r="H195" s="198">
        <v>186</v>
      </c>
      <c r="I195" s="199"/>
      <c r="J195" s="200">
        <f>ROUND(I195*H195,2)</f>
        <v>0</v>
      </c>
      <c r="K195" s="201"/>
      <c r="L195" s="38"/>
      <c r="M195" s="202" t="s">
        <v>1</v>
      </c>
      <c r="N195" s="203" t="s">
        <v>47</v>
      </c>
      <c r="O195" s="70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6" t="s">
        <v>125</v>
      </c>
      <c r="AT195" s="206" t="s">
        <v>127</v>
      </c>
      <c r="AU195" s="206" t="s">
        <v>90</v>
      </c>
      <c r="AY195" s="16" t="s">
        <v>126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6" t="s">
        <v>90</v>
      </c>
      <c r="BK195" s="207">
        <f>ROUND(I195*H195,2)</f>
        <v>0</v>
      </c>
      <c r="BL195" s="16" t="s">
        <v>125</v>
      </c>
      <c r="BM195" s="206" t="s">
        <v>345</v>
      </c>
    </row>
    <row r="196" spans="1:65" s="13" customFormat="1" ht="11.25">
      <c r="B196" s="219"/>
      <c r="C196" s="220"/>
      <c r="D196" s="210" t="s">
        <v>132</v>
      </c>
      <c r="E196" s="221" t="s">
        <v>1</v>
      </c>
      <c r="F196" s="222" t="s">
        <v>346</v>
      </c>
      <c r="G196" s="220"/>
      <c r="H196" s="223">
        <v>186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132</v>
      </c>
      <c r="AU196" s="229" t="s">
        <v>90</v>
      </c>
      <c r="AV196" s="13" t="s">
        <v>92</v>
      </c>
      <c r="AW196" s="13" t="s">
        <v>36</v>
      </c>
      <c r="AX196" s="13" t="s">
        <v>90</v>
      </c>
      <c r="AY196" s="229" t="s">
        <v>126</v>
      </c>
    </row>
    <row r="197" spans="1:65" s="2" customFormat="1" ht="16.5" customHeight="1">
      <c r="A197" s="33"/>
      <c r="B197" s="34"/>
      <c r="C197" s="194" t="s">
        <v>347</v>
      </c>
      <c r="D197" s="194" t="s">
        <v>127</v>
      </c>
      <c r="E197" s="195" t="s">
        <v>348</v>
      </c>
      <c r="F197" s="196" t="s">
        <v>349</v>
      </c>
      <c r="G197" s="197" t="s">
        <v>206</v>
      </c>
      <c r="H197" s="198">
        <v>690</v>
      </c>
      <c r="I197" s="199"/>
      <c r="J197" s="200">
        <f>ROUND(I197*H197,2)</f>
        <v>0</v>
      </c>
      <c r="K197" s="201"/>
      <c r="L197" s="38"/>
      <c r="M197" s="202" t="s">
        <v>1</v>
      </c>
      <c r="N197" s="203" t="s">
        <v>47</v>
      </c>
      <c r="O197" s="70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6" t="s">
        <v>125</v>
      </c>
      <c r="AT197" s="206" t="s">
        <v>127</v>
      </c>
      <c r="AU197" s="206" t="s">
        <v>90</v>
      </c>
      <c r="AY197" s="16" t="s">
        <v>126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6" t="s">
        <v>90</v>
      </c>
      <c r="BK197" s="207">
        <f>ROUND(I197*H197,2)</f>
        <v>0</v>
      </c>
      <c r="BL197" s="16" t="s">
        <v>125</v>
      </c>
      <c r="BM197" s="206" t="s">
        <v>350</v>
      </c>
    </row>
    <row r="198" spans="1:65" s="13" customFormat="1" ht="11.25">
      <c r="B198" s="219"/>
      <c r="C198" s="220"/>
      <c r="D198" s="210" t="s">
        <v>132</v>
      </c>
      <c r="E198" s="221" t="s">
        <v>1</v>
      </c>
      <c r="F198" s="222" t="s">
        <v>351</v>
      </c>
      <c r="G198" s="220"/>
      <c r="H198" s="223">
        <v>690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132</v>
      </c>
      <c r="AU198" s="229" t="s">
        <v>90</v>
      </c>
      <c r="AV198" s="13" t="s">
        <v>92</v>
      </c>
      <c r="AW198" s="13" t="s">
        <v>36</v>
      </c>
      <c r="AX198" s="13" t="s">
        <v>90</v>
      </c>
      <c r="AY198" s="229" t="s">
        <v>126</v>
      </c>
    </row>
    <row r="199" spans="1:65" s="2" customFormat="1" ht="16.5" customHeight="1">
      <c r="A199" s="33"/>
      <c r="B199" s="34"/>
      <c r="C199" s="194" t="s">
        <v>352</v>
      </c>
      <c r="D199" s="194" t="s">
        <v>127</v>
      </c>
      <c r="E199" s="195" t="s">
        <v>353</v>
      </c>
      <c r="F199" s="196" t="s">
        <v>354</v>
      </c>
      <c r="G199" s="197" t="s">
        <v>206</v>
      </c>
      <c r="H199" s="198">
        <v>192</v>
      </c>
      <c r="I199" s="199"/>
      <c r="J199" s="200">
        <f>ROUND(I199*H199,2)</f>
        <v>0</v>
      </c>
      <c r="K199" s="201"/>
      <c r="L199" s="38"/>
      <c r="M199" s="202" t="s">
        <v>1</v>
      </c>
      <c r="N199" s="203" t="s">
        <v>47</v>
      </c>
      <c r="O199" s="70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6" t="s">
        <v>125</v>
      </c>
      <c r="AT199" s="206" t="s">
        <v>127</v>
      </c>
      <c r="AU199" s="206" t="s">
        <v>90</v>
      </c>
      <c r="AY199" s="16" t="s">
        <v>126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6" t="s">
        <v>90</v>
      </c>
      <c r="BK199" s="207">
        <f>ROUND(I199*H199,2)</f>
        <v>0</v>
      </c>
      <c r="BL199" s="16" t="s">
        <v>125</v>
      </c>
      <c r="BM199" s="206" t="s">
        <v>355</v>
      </c>
    </row>
    <row r="200" spans="1:65" s="13" customFormat="1" ht="11.25">
      <c r="B200" s="219"/>
      <c r="C200" s="220"/>
      <c r="D200" s="210" t="s">
        <v>132</v>
      </c>
      <c r="E200" s="221" t="s">
        <v>1</v>
      </c>
      <c r="F200" s="222" t="s">
        <v>356</v>
      </c>
      <c r="G200" s="220"/>
      <c r="H200" s="223">
        <v>192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132</v>
      </c>
      <c r="AU200" s="229" t="s">
        <v>90</v>
      </c>
      <c r="AV200" s="13" t="s">
        <v>92</v>
      </c>
      <c r="AW200" s="13" t="s">
        <v>36</v>
      </c>
      <c r="AX200" s="13" t="s">
        <v>90</v>
      </c>
      <c r="AY200" s="229" t="s">
        <v>126</v>
      </c>
    </row>
    <row r="201" spans="1:65" s="2" customFormat="1" ht="16.5" customHeight="1">
      <c r="A201" s="33"/>
      <c r="B201" s="34"/>
      <c r="C201" s="194" t="s">
        <v>7</v>
      </c>
      <c r="D201" s="230" t="s">
        <v>127</v>
      </c>
      <c r="E201" s="195" t="s">
        <v>357</v>
      </c>
      <c r="F201" s="196" t="s">
        <v>358</v>
      </c>
      <c r="G201" s="197" t="s">
        <v>218</v>
      </c>
      <c r="H201" s="198">
        <v>34.5</v>
      </c>
      <c r="I201" s="199"/>
      <c r="J201" s="200">
        <f>ROUND(I201*H201,2)</f>
        <v>0</v>
      </c>
      <c r="K201" s="201"/>
      <c r="L201" s="38"/>
      <c r="M201" s="202" t="s">
        <v>1</v>
      </c>
      <c r="N201" s="203" t="s">
        <v>47</v>
      </c>
      <c r="O201" s="70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6" t="s">
        <v>125</v>
      </c>
      <c r="AT201" s="206" t="s">
        <v>127</v>
      </c>
      <c r="AU201" s="206" t="s">
        <v>90</v>
      </c>
      <c r="AY201" s="16" t="s">
        <v>126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6" t="s">
        <v>90</v>
      </c>
      <c r="BK201" s="207">
        <f>ROUND(I201*H201,2)</f>
        <v>0</v>
      </c>
      <c r="BL201" s="16" t="s">
        <v>125</v>
      </c>
      <c r="BM201" s="206" t="s">
        <v>359</v>
      </c>
    </row>
    <row r="202" spans="1:65" s="13" customFormat="1" ht="11.25">
      <c r="B202" s="219"/>
      <c r="C202" s="220"/>
      <c r="D202" s="210" t="s">
        <v>132</v>
      </c>
      <c r="E202" s="221" t="s">
        <v>1</v>
      </c>
      <c r="F202" s="222" t="s">
        <v>360</v>
      </c>
      <c r="G202" s="220"/>
      <c r="H202" s="223">
        <v>34.5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132</v>
      </c>
      <c r="AU202" s="229" t="s">
        <v>90</v>
      </c>
      <c r="AV202" s="13" t="s">
        <v>92</v>
      </c>
      <c r="AW202" s="13" t="s">
        <v>36</v>
      </c>
      <c r="AX202" s="13" t="s">
        <v>90</v>
      </c>
      <c r="AY202" s="229" t="s">
        <v>126</v>
      </c>
    </row>
    <row r="203" spans="1:65" s="2" customFormat="1" ht="16.5" customHeight="1">
      <c r="A203" s="33"/>
      <c r="B203" s="34"/>
      <c r="C203" s="194" t="s">
        <v>361</v>
      </c>
      <c r="D203" s="230" t="s">
        <v>127</v>
      </c>
      <c r="E203" s="195" t="s">
        <v>362</v>
      </c>
      <c r="F203" s="196" t="s">
        <v>363</v>
      </c>
      <c r="G203" s="197" t="s">
        <v>218</v>
      </c>
      <c r="H203" s="198">
        <v>44.1</v>
      </c>
      <c r="I203" s="199"/>
      <c r="J203" s="200">
        <f>ROUND(I203*H203,2)</f>
        <v>0</v>
      </c>
      <c r="K203" s="201"/>
      <c r="L203" s="38"/>
      <c r="M203" s="202" t="s">
        <v>1</v>
      </c>
      <c r="N203" s="203" t="s">
        <v>47</v>
      </c>
      <c r="O203" s="70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6" t="s">
        <v>125</v>
      </c>
      <c r="AT203" s="206" t="s">
        <v>127</v>
      </c>
      <c r="AU203" s="206" t="s">
        <v>90</v>
      </c>
      <c r="AY203" s="16" t="s">
        <v>126</v>
      </c>
      <c r="BE203" s="207">
        <f>IF(N203="základní",J203,0)</f>
        <v>0</v>
      </c>
      <c r="BF203" s="207">
        <f>IF(N203="snížená",J203,0)</f>
        <v>0</v>
      </c>
      <c r="BG203" s="207">
        <f>IF(N203="zákl. přenesená",J203,0)</f>
        <v>0</v>
      </c>
      <c r="BH203" s="207">
        <f>IF(N203="sníž. přenesená",J203,0)</f>
        <v>0</v>
      </c>
      <c r="BI203" s="207">
        <f>IF(N203="nulová",J203,0)</f>
        <v>0</v>
      </c>
      <c r="BJ203" s="16" t="s">
        <v>90</v>
      </c>
      <c r="BK203" s="207">
        <f>ROUND(I203*H203,2)</f>
        <v>0</v>
      </c>
      <c r="BL203" s="16" t="s">
        <v>125</v>
      </c>
      <c r="BM203" s="206" t="s">
        <v>364</v>
      </c>
    </row>
    <row r="204" spans="1:65" s="13" customFormat="1" ht="11.25">
      <c r="B204" s="219"/>
      <c r="C204" s="220"/>
      <c r="D204" s="210" t="s">
        <v>132</v>
      </c>
      <c r="E204" s="221" t="s">
        <v>1</v>
      </c>
      <c r="F204" s="222" t="s">
        <v>360</v>
      </c>
      <c r="G204" s="220"/>
      <c r="H204" s="223">
        <v>34.5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132</v>
      </c>
      <c r="AU204" s="229" t="s">
        <v>90</v>
      </c>
      <c r="AV204" s="13" t="s">
        <v>92</v>
      </c>
      <c r="AW204" s="13" t="s">
        <v>36</v>
      </c>
      <c r="AX204" s="13" t="s">
        <v>82</v>
      </c>
      <c r="AY204" s="229" t="s">
        <v>126</v>
      </c>
    </row>
    <row r="205" spans="1:65" s="13" customFormat="1" ht="11.25">
      <c r="B205" s="219"/>
      <c r="C205" s="220"/>
      <c r="D205" s="210" t="s">
        <v>132</v>
      </c>
      <c r="E205" s="221" t="s">
        <v>1</v>
      </c>
      <c r="F205" s="222" t="s">
        <v>365</v>
      </c>
      <c r="G205" s="220"/>
      <c r="H205" s="223">
        <v>9.6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132</v>
      </c>
      <c r="AU205" s="229" t="s">
        <v>90</v>
      </c>
      <c r="AV205" s="13" t="s">
        <v>92</v>
      </c>
      <c r="AW205" s="13" t="s">
        <v>36</v>
      </c>
      <c r="AX205" s="13" t="s">
        <v>82</v>
      </c>
      <c r="AY205" s="229" t="s">
        <v>126</v>
      </c>
    </row>
    <row r="206" spans="1:65" s="14" customFormat="1" ht="11.25">
      <c r="B206" s="235"/>
      <c r="C206" s="236"/>
      <c r="D206" s="210" t="s">
        <v>132</v>
      </c>
      <c r="E206" s="237" t="s">
        <v>1</v>
      </c>
      <c r="F206" s="238" t="s">
        <v>259</v>
      </c>
      <c r="G206" s="236"/>
      <c r="H206" s="239">
        <v>44.1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AT206" s="245" t="s">
        <v>132</v>
      </c>
      <c r="AU206" s="245" t="s">
        <v>90</v>
      </c>
      <c r="AV206" s="14" t="s">
        <v>125</v>
      </c>
      <c r="AW206" s="14" t="s">
        <v>36</v>
      </c>
      <c r="AX206" s="14" t="s">
        <v>90</v>
      </c>
      <c r="AY206" s="245" t="s">
        <v>126</v>
      </c>
    </row>
    <row r="207" spans="1:65" s="2" customFormat="1" ht="16.5" customHeight="1">
      <c r="A207" s="33"/>
      <c r="B207" s="34"/>
      <c r="C207" s="194" t="s">
        <v>366</v>
      </c>
      <c r="D207" s="230" t="s">
        <v>127</v>
      </c>
      <c r="E207" s="195" t="s">
        <v>367</v>
      </c>
      <c r="F207" s="196" t="s">
        <v>368</v>
      </c>
      <c r="G207" s="197" t="s">
        <v>218</v>
      </c>
      <c r="H207" s="198">
        <v>9.3000000000000007</v>
      </c>
      <c r="I207" s="199"/>
      <c r="J207" s="200">
        <f>ROUND(I207*H207,2)</f>
        <v>0</v>
      </c>
      <c r="K207" s="201"/>
      <c r="L207" s="38"/>
      <c r="M207" s="202" t="s">
        <v>1</v>
      </c>
      <c r="N207" s="203" t="s">
        <v>47</v>
      </c>
      <c r="O207" s="70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6" t="s">
        <v>125</v>
      </c>
      <c r="AT207" s="206" t="s">
        <v>127</v>
      </c>
      <c r="AU207" s="206" t="s">
        <v>90</v>
      </c>
      <c r="AY207" s="16" t="s">
        <v>126</v>
      </c>
      <c r="BE207" s="207">
        <f>IF(N207="základní",J207,0)</f>
        <v>0</v>
      </c>
      <c r="BF207" s="207">
        <f>IF(N207="snížená",J207,0)</f>
        <v>0</v>
      </c>
      <c r="BG207" s="207">
        <f>IF(N207="zákl. přenesená",J207,0)</f>
        <v>0</v>
      </c>
      <c r="BH207" s="207">
        <f>IF(N207="sníž. přenesená",J207,0)</f>
        <v>0</v>
      </c>
      <c r="BI207" s="207">
        <f>IF(N207="nulová",J207,0)</f>
        <v>0</v>
      </c>
      <c r="BJ207" s="16" t="s">
        <v>90</v>
      </c>
      <c r="BK207" s="207">
        <f>ROUND(I207*H207,2)</f>
        <v>0</v>
      </c>
      <c r="BL207" s="16" t="s">
        <v>125</v>
      </c>
      <c r="BM207" s="206" t="s">
        <v>369</v>
      </c>
    </row>
    <row r="208" spans="1:65" s="13" customFormat="1" ht="11.25">
      <c r="B208" s="219"/>
      <c r="C208" s="220"/>
      <c r="D208" s="210" t="s">
        <v>132</v>
      </c>
      <c r="E208" s="221" t="s">
        <v>1</v>
      </c>
      <c r="F208" s="222" t="s">
        <v>370</v>
      </c>
      <c r="G208" s="220"/>
      <c r="H208" s="223">
        <v>9.3000000000000007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132</v>
      </c>
      <c r="AU208" s="229" t="s">
        <v>90</v>
      </c>
      <c r="AV208" s="13" t="s">
        <v>92</v>
      </c>
      <c r="AW208" s="13" t="s">
        <v>36</v>
      </c>
      <c r="AX208" s="13" t="s">
        <v>90</v>
      </c>
      <c r="AY208" s="229" t="s">
        <v>126</v>
      </c>
    </row>
    <row r="209" spans="1:65" s="11" customFormat="1" ht="25.9" customHeight="1">
      <c r="B209" s="180"/>
      <c r="C209" s="181"/>
      <c r="D209" s="182" t="s">
        <v>81</v>
      </c>
      <c r="E209" s="183" t="s">
        <v>157</v>
      </c>
      <c r="F209" s="183" t="s">
        <v>371</v>
      </c>
      <c r="G209" s="181"/>
      <c r="H209" s="181"/>
      <c r="I209" s="184"/>
      <c r="J209" s="185">
        <f>BK209</f>
        <v>0</v>
      </c>
      <c r="K209" s="181"/>
      <c r="L209" s="186"/>
      <c r="M209" s="187"/>
      <c r="N209" s="188"/>
      <c r="O209" s="188"/>
      <c r="P209" s="189">
        <f>SUM(P210:P237)</f>
        <v>0</v>
      </c>
      <c r="Q209" s="188"/>
      <c r="R209" s="189">
        <f>SUM(R210:R237)</f>
        <v>0</v>
      </c>
      <c r="S209" s="188"/>
      <c r="T209" s="190">
        <f>SUM(T210:T237)</f>
        <v>0</v>
      </c>
      <c r="AR209" s="191" t="s">
        <v>90</v>
      </c>
      <c r="AT209" s="192" t="s">
        <v>81</v>
      </c>
      <c r="AU209" s="192" t="s">
        <v>82</v>
      </c>
      <c r="AY209" s="191" t="s">
        <v>126</v>
      </c>
      <c r="BK209" s="193">
        <f>SUM(BK210:BK237)</f>
        <v>0</v>
      </c>
    </row>
    <row r="210" spans="1:65" s="2" customFormat="1" ht="16.5" customHeight="1">
      <c r="A210" s="33"/>
      <c r="B210" s="34"/>
      <c r="C210" s="194" t="s">
        <v>372</v>
      </c>
      <c r="D210" s="194" t="s">
        <v>127</v>
      </c>
      <c r="E210" s="195" t="s">
        <v>373</v>
      </c>
      <c r="F210" s="196" t="s">
        <v>374</v>
      </c>
      <c r="G210" s="197" t="s">
        <v>206</v>
      </c>
      <c r="H210" s="198">
        <v>297.77199999999999</v>
      </c>
      <c r="I210" s="199"/>
      <c r="J210" s="200">
        <f>ROUND(I210*H210,2)</f>
        <v>0</v>
      </c>
      <c r="K210" s="201"/>
      <c r="L210" s="38"/>
      <c r="M210" s="202" t="s">
        <v>1</v>
      </c>
      <c r="N210" s="203" t="s">
        <v>47</v>
      </c>
      <c r="O210" s="70"/>
      <c r="P210" s="204">
        <f>O210*H210</f>
        <v>0</v>
      </c>
      <c r="Q210" s="204">
        <v>0</v>
      </c>
      <c r="R210" s="204">
        <f>Q210*H210</f>
        <v>0</v>
      </c>
      <c r="S210" s="204">
        <v>0</v>
      </c>
      <c r="T210" s="20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6" t="s">
        <v>125</v>
      </c>
      <c r="AT210" s="206" t="s">
        <v>127</v>
      </c>
      <c r="AU210" s="206" t="s">
        <v>90</v>
      </c>
      <c r="AY210" s="16" t="s">
        <v>126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16" t="s">
        <v>90</v>
      </c>
      <c r="BK210" s="207">
        <f>ROUND(I210*H210,2)</f>
        <v>0</v>
      </c>
      <c r="BL210" s="16" t="s">
        <v>125</v>
      </c>
      <c r="BM210" s="206" t="s">
        <v>375</v>
      </c>
    </row>
    <row r="211" spans="1:65" s="12" customFormat="1" ht="11.25">
      <c r="B211" s="208"/>
      <c r="C211" s="209"/>
      <c r="D211" s="210" t="s">
        <v>132</v>
      </c>
      <c r="E211" s="211" t="s">
        <v>1</v>
      </c>
      <c r="F211" s="212" t="s">
        <v>376</v>
      </c>
      <c r="G211" s="209"/>
      <c r="H211" s="211" t="s">
        <v>1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132</v>
      </c>
      <c r="AU211" s="218" t="s">
        <v>90</v>
      </c>
      <c r="AV211" s="12" t="s">
        <v>90</v>
      </c>
      <c r="AW211" s="12" t="s">
        <v>36</v>
      </c>
      <c r="AX211" s="12" t="s">
        <v>82</v>
      </c>
      <c r="AY211" s="218" t="s">
        <v>126</v>
      </c>
    </row>
    <row r="212" spans="1:65" s="13" customFormat="1" ht="11.25">
      <c r="B212" s="219"/>
      <c r="C212" s="220"/>
      <c r="D212" s="210" t="s">
        <v>132</v>
      </c>
      <c r="E212" s="221" t="s">
        <v>1</v>
      </c>
      <c r="F212" s="222" t="s">
        <v>377</v>
      </c>
      <c r="G212" s="220"/>
      <c r="H212" s="223">
        <v>552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132</v>
      </c>
      <c r="AU212" s="229" t="s">
        <v>90</v>
      </c>
      <c r="AV212" s="13" t="s">
        <v>92</v>
      </c>
      <c r="AW212" s="13" t="s">
        <v>36</v>
      </c>
      <c r="AX212" s="13" t="s">
        <v>82</v>
      </c>
      <c r="AY212" s="229" t="s">
        <v>126</v>
      </c>
    </row>
    <row r="213" spans="1:65" s="13" customFormat="1" ht="11.25">
      <c r="B213" s="219"/>
      <c r="C213" s="220"/>
      <c r="D213" s="210" t="s">
        <v>132</v>
      </c>
      <c r="E213" s="221" t="s">
        <v>1</v>
      </c>
      <c r="F213" s="222" t="s">
        <v>378</v>
      </c>
      <c r="G213" s="220"/>
      <c r="H213" s="223">
        <v>94.953999999999994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132</v>
      </c>
      <c r="AU213" s="229" t="s">
        <v>90</v>
      </c>
      <c r="AV213" s="13" t="s">
        <v>92</v>
      </c>
      <c r="AW213" s="13" t="s">
        <v>36</v>
      </c>
      <c r="AX213" s="13" t="s">
        <v>82</v>
      </c>
      <c r="AY213" s="229" t="s">
        <v>126</v>
      </c>
    </row>
    <row r="214" spans="1:65" s="13" customFormat="1" ht="11.25">
      <c r="B214" s="219"/>
      <c r="C214" s="220"/>
      <c r="D214" s="210" t="s">
        <v>132</v>
      </c>
      <c r="E214" s="221" t="s">
        <v>1</v>
      </c>
      <c r="F214" s="222" t="s">
        <v>379</v>
      </c>
      <c r="G214" s="220"/>
      <c r="H214" s="223">
        <v>17.100000000000001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132</v>
      </c>
      <c r="AU214" s="229" t="s">
        <v>90</v>
      </c>
      <c r="AV214" s="13" t="s">
        <v>92</v>
      </c>
      <c r="AW214" s="13" t="s">
        <v>36</v>
      </c>
      <c r="AX214" s="13" t="s">
        <v>82</v>
      </c>
      <c r="AY214" s="229" t="s">
        <v>126</v>
      </c>
    </row>
    <row r="215" spans="1:65" s="13" customFormat="1" ht="11.25">
      <c r="B215" s="219"/>
      <c r="C215" s="220"/>
      <c r="D215" s="210" t="s">
        <v>132</v>
      </c>
      <c r="E215" s="221" t="s">
        <v>1</v>
      </c>
      <c r="F215" s="222" t="s">
        <v>380</v>
      </c>
      <c r="G215" s="220"/>
      <c r="H215" s="223">
        <v>-366.28199999999998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132</v>
      </c>
      <c r="AU215" s="229" t="s">
        <v>90</v>
      </c>
      <c r="AV215" s="13" t="s">
        <v>92</v>
      </c>
      <c r="AW215" s="13" t="s">
        <v>36</v>
      </c>
      <c r="AX215" s="13" t="s">
        <v>82</v>
      </c>
      <c r="AY215" s="229" t="s">
        <v>126</v>
      </c>
    </row>
    <row r="216" spans="1:65" s="14" customFormat="1" ht="11.25">
      <c r="B216" s="235"/>
      <c r="C216" s="236"/>
      <c r="D216" s="210" t="s">
        <v>132</v>
      </c>
      <c r="E216" s="237" t="s">
        <v>1</v>
      </c>
      <c r="F216" s="238" t="s">
        <v>259</v>
      </c>
      <c r="G216" s="236"/>
      <c r="H216" s="239">
        <v>297.77199999999999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AT216" s="245" t="s">
        <v>132</v>
      </c>
      <c r="AU216" s="245" t="s">
        <v>90</v>
      </c>
      <c r="AV216" s="14" t="s">
        <v>125</v>
      </c>
      <c r="AW216" s="14" t="s">
        <v>36</v>
      </c>
      <c r="AX216" s="14" t="s">
        <v>90</v>
      </c>
      <c r="AY216" s="245" t="s">
        <v>126</v>
      </c>
    </row>
    <row r="217" spans="1:65" s="2" customFormat="1" ht="16.5" customHeight="1">
      <c r="A217" s="33"/>
      <c r="B217" s="34"/>
      <c r="C217" s="194" t="s">
        <v>238</v>
      </c>
      <c r="D217" s="194" t="s">
        <v>127</v>
      </c>
      <c r="E217" s="195" t="s">
        <v>381</v>
      </c>
      <c r="F217" s="196" t="s">
        <v>382</v>
      </c>
      <c r="G217" s="197" t="s">
        <v>206</v>
      </c>
      <c r="H217" s="198">
        <v>99.257000000000005</v>
      </c>
      <c r="I217" s="199"/>
      <c r="J217" s="200">
        <f>ROUND(I217*H217,2)</f>
        <v>0</v>
      </c>
      <c r="K217" s="201"/>
      <c r="L217" s="38"/>
      <c r="M217" s="202" t="s">
        <v>1</v>
      </c>
      <c r="N217" s="203" t="s">
        <v>47</v>
      </c>
      <c r="O217" s="70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6" t="s">
        <v>125</v>
      </c>
      <c r="AT217" s="206" t="s">
        <v>127</v>
      </c>
      <c r="AU217" s="206" t="s">
        <v>90</v>
      </c>
      <c r="AY217" s="16" t="s">
        <v>126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16" t="s">
        <v>90</v>
      </c>
      <c r="BK217" s="207">
        <f>ROUND(I217*H217,2)</f>
        <v>0</v>
      </c>
      <c r="BL217" s="16" t="s">
        <v>125</v>
      </c>
      <c r="BM217" s="206" t="s">
        <v>383</v>
      </c>
    </row>
    <row r="218" spans="1:65" s="12" customFormat="1" ht="11.25">
      <c r="B218" s="208"/>
      <c r="C218" s="209"/>
      <c r="D218" s="210" t="s">
        <v>132</v>
      </c>
      <c r="E218" s="211" t="s">
        <v>1</v>
      </c>
      <c r="F218" s="212" t="s">
        <v>384</v>
      </c>
      <c r="G218" s="209"/>
      <c r="H218" s="211" t="s">
        <v>1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132</v>
      </c>
      <c r="AU218" s="218" t="s">
        <v>90</v>
      </c>
      <c r="AV218" s="12" t="s">
        <v>90</v>
      </c>
      <c r="AW218" s="12" t="s">
        <v>36</v>
      </c>
      <c r="AX218" s="12" t="s">
        <v>82</v>
      </c>
      <c r="AY218" s="218" t="s">
        <v>126</v>
      </c>
    </row>
    <row r="219" spans="1:65" s="13" customFormat="1" ht="11.25">
      <c r="B219" s="219"/>
      <c r="C219" s="220"/>
      <c r="D219" s="210" t="s">
        <v>132</v>
      </c>
      <c r="E219" s="221" t="s">
        <v>1</v>
      </c>
      <c r="F219" s="222" t="s">
        <v>385</v>
      </c>
      <c r="G219" s="220"/>
      <c r="H219" s="223">
        <v>184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132</v>
      </c>
      <c r="AU219" s="229" t="s">
        <v>90</v>
      </c>
      <c r="AV219" s="13" t="s">
        <v>92</v>
      </c>
      <c r="AW219" s="13" t="s">
        <v>36</v>
      </c>
      <c r="AX219" s="13" t="s">
        <v>82</v>
      </c>
      <c r="AY219" s="229" t="s">
        <v>126</v>
      </c>
    </row>
    <row r="220" spans="1:65" s="13" customFormat="1" ht="11.25">
      <c r="B220" s="219"/>
      <c r="C220" s="220"/>
      <c r="D220" s="210" t="s">
        <v>132</v>
      </c>
      <c r="E220" s="221" t="s">
        <v>1</v>
      </c>
      <c r="F220" s="222" t="s">
        <v>386</v>
      </c>
      <c r="G220" s="220"/>
      <c r="H220" s="223">
        <v>31.651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132</v>
      </c>
      <c r="AU220" s="229" t="s">
        <v>90</v>
      </c>
      <c r="AV220" s="13" t="s">
        <v>92</v>
      </c>
      <c r="AW220" s="13" t="s">
        <v>36</v>
      </c>
      <c r="AX220" s="13" t="s">
        <v>82</v>
      </c>
      <c r="AY220" s="229" t="s">
        <v>126</v>
      </c>
    </row>
    <row r="221" spans="1:65" s="13" customFormat="1" ht="11.25">
      <c r="B221" s="219"/>
      <c r="C221" s="220"/>
      <c r="D221" s="210" t="s">
        <v>132</v>
      </c>
      <c r="E221" s="221" t="s">
        <v>1</v>
      </c>
      <c r="F221" s="222" t="s">
        <v>387</v>
      </c>
      <c r="G221" s="220"/>
      <c r="H221" s="223">
        <v>5.7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132</v>
      </c>
      <c r="AU221" s="229" t="s">
        <v>90</v>
      </c>
      <c r="AV221" s="13" t="s">
        <v>92</v>
      </c>
      <c r="AW221" s="13" t="s">
        <v>36</v>
      </c>
      <c r="AX221" s="13" t="s">
        <v>82</v>
      </c>
      <c r="AY221" s="229" t="s">
        <v>126</v>
      </c>
    </row>
    <row r="222" spans="1:65" s="13" customFormat="1" ht="11.25">
      <c r="B222" s="219"/>
      <c r="C222" s="220"/>
      <c r="D222" s="210" t="s">
        <v>132</v>
      </c>
      <c r="E222" s="221" t="s">
        <v>1</v>
      </c>
      <c r="F222" s="222" t="s">
        <v>388</v>
      </c>
      <c r="G222" s="220"/>
      <c r="H222" s="223">
        <v>-122.09399999999999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132</v>
      </c>
      <c r="AU222" s="229" t="s">
        <v>90</v>
      </c>
      <c r="AV222" s="13" t="s">
        <v>92</v>
      </c>
      <c r="AW222" s="13" t="s">
        <v>36</v>
      </c>
      <c r="AX222" s="13" t="s">
        <v>82</v>
      </c>
      <c r="AY222" s="229" t="s">
        <v>126</v>
      </c>
    </row>
    <row r="223" spans="1:65" s="14" customFormat="1" ht="11.25">
      <c r="B223" s="235"/>
      <c r="C223" s="236"/>
      <c r="D223" s="210" t="s">
        <v>132</v>
      </c>
      <c r="E223" s="237" t="s">
        <v>1</v>
      </c>
      <c r="F223" s="238" t="s">
        <v>259</v>
      </c>
      <c r="G223" s="236"/>
      <c r="H223" s="239">
        <v>99.257000000000005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AT223" s="245" t="s">
        <v>132</v>
      </c>
      <c r="AU223" s="245" t="s">
        <v>90</v>
      </c>
      <c r="AV223" s="14" t="s">
        <v>125</v>
      </c>
      <c r="AW223" s="14" t="s">
        <v>36</v>
      </c>
      <c r="AX223" s="14" t="s">
        <v>90</v>
      </c>
      <c r="AY223" s="245" t="s">
        <v>126</v>
      </c>
    </row>
    <row r="224" spans="1:65" s="2" customFormat="1" ht="16.5" customHeight="1">
      <c r="A224" s="33"/>
      <c r="B224" s="34"/>
      <c r="C224" s="194" t="s">
        <v>389</v>
      </c>
      <c r="D224" s="194" t="s">
        <v>127</v>
      </c>
      <c r="E224" s="195" t="s">
        <v>390</v>
      </c>
      <c r="F224" s="196" t="s">
        <v>391</v>
      </c>
      <c r="G224" s="197" t="s">
        <v>206</v>
      </c>
      <c r="H224" s="198">
        <v>99.257000000000005</v>
      </c>
      <c r="I224" s="199"/>
      <c r="J224" s="200">
        <f>ROUND(I224*H224,2)</f>
        <v>0</v>
      </c>
      <c r="K224" s="201"/>
      <c r="L224" s="38"/>
      <c r="M224" s="202" t="s">
        <v>1</v>
      </c>
      <c r="N224" s="203" t="s">
        <v>47</v>
      </c>
      <c r="O224" s="70"/>
      <c r="P224" s="204">
        <f>O224*H224</f>
        <v>0</v>
      </c>
      <c r="Q224" s="204">
        <v>0</v>
      </c>
      <c r="R224" s="204">
        <f>Q224*H224</f>
        <v>0</v>
      </c>
      <c r="S224" s="204">
        <v>0</v>
      </c>
      <c r="T224" s="20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6" t="s">
        <v>125</v>
      </c>
      <c r="AT224" s="206" t="s">
        <v>127</v>
      </c>
      <c r="AU224" s="206" t="s">
        <v>90</v>
      </c>
      <c r="AY224" s="16" t="s">
        <v>126</v>
      </c>
      <c r="BE224" s="207">
        <f>IF(N224="základní",J224,0)</f>
        <v>0</v>
      </c>
      <c r="BF224" s="207">
        <f>IF(N224="snížená",J224,0)</f>
        <v>0</v>
      </c>
      <c r="BG224" s="207">
        <f>IF(N224="zákl. přenesená",J224,0)</f>
        <v>0</v>
      </c>
      <c r="BH224" s="207">
        <f>IF(N224="sníž. přenesená",J224,0)</f>
        <v>0</v>
      </c>
      <c r="BI224" s="207">
        <f>IF(N224="nulová",J224,0)</f>
        <v>0</v>
      </c>
      <c r="BJ224" s="16" t="s">
        <v>90</v>
      </c>
      <c r="BK224" s="207">
        <f>ROUND(I224*H224,2)</f>
        <v>0</v>
      </c>
      <c r="BL224" s="16" t="s">
        <v>125</v>
      </c>
      <c r="BM224" s="206" t="s">
        <v>392</v>
      </c>
    </row>
    <row r="225" spans="1:65" s="12" customFormat="1" ht="11.25">
      <c r="B225" s="208"/>
      <c r="C225" s="209"/>
      <c r="D225" s="210" t="s">
        <v>132</v>
      </c>
      <c r="E225" s="211" t="s">
        <v>1</v>
      </c>
      <c r="F225" s="212" t="s">
        <v>384</v>
      </c>
      <c r="G225" s="209"/>
      <c r="H225" s="211" t="s">
        <v>1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132</v>
      </c>
      <c r="AU225" s="218" t="s">
        <v>90</v>
      </c>
      <c r="AV225" s="12" t="s">
        <v>90</v>
      </c>
      <c r="AW225" s="12" t="s">
        <v>36</v>
      </c>
      <c r="AX225" s="12" t="s">
        <v>82</v>
      </c>
      <c r="AY225" s="218" t="s">
        <v>126</v>
      </c>
    </row>
    <row r="226" spans="1:65" s="13" customFormat="1" ht="11.25">
      <c r="B226" s="219"/>
      <c r="C226" s="220"/>
      <c r="D226" s="210" t="s">
        <v>132</v>
      </c>
      <c r="E226" s="221" t="s">
        <v>1</v>
      </c>
      <c r="F226" s="222" t="s">
        <v>385</v>
      </c>
      <c r="G226" s="220"/>
      <c r="H226" s="223">
        <v>184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132</v>
      </c>
      <c r="AU226" s="229" t="s">
        <v>90</v>
      </c>
      <c r="AV226" s="13" t="s">
        <v>92</v>
      </c>
      <c r="AW226" s="13" t="s">
        <v>36</v>
      </c>
      <c r="AX226" s="13" t="s">
        <v>82</v>
      </c>
      <c r="AY226" s="229" t="s">
        <v>126</v>
      </c>
    </row>
    <row r="227" spans="1:65" s="13" customFormat="1" ht="11.25">
      <c r="B227" s="219"/>
      <c r="C227" s="220"/>
      <c r="D227" s="210" t="s">
        <v>132</v>
      </c>
      <c r="E227" s="221" t="s">
        <v>1</v>
      </c>
      <c r="F227" s="222" t="s">
        <v>386</v>
      </c>
      <c r="G227" s="220"/>
      <c r="H227" s="223">
        <v>31.651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132</v>
      </c>
      <c r="AU227" s="229" t="s">
        <v>90</v>
      </c>
      <c r="AV227" s="13" t="s">
        <v>92</v>
      </c>
      <c r="AW227" s="13" t="s">
        <v>36</v>
      </c>
      <c r="AX227" s="13" t="s">
        <v>82</v>
      </c>
      <c r="AY227" s="229" t="s">
        <v>126</v>
      </c>
    </row>
    <row r="228" spans="1:65" s="13" customFormat="1" ht="11.25">
      <c r="B228" s="219"/>
      <c r="C228" s="220"/>
      <c r="D228" s="210" t="s">
        <v>132</v>
      </c>
      <c r="E228" s="221" t="s">
        <v>1</v>
      </c>
      <c r="F228" s="222" t="s">
        <v>387</v>
      </c>
      <c r="G228" s="220"/>
      <c r="H228" s="223">
        <v>5.7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132</v>
      </c>
      <c r="AU228" s="229" t="s">
        <v>90</v>
      </c>
      <c r="AV228" s="13" t="s">
        <v>92</v>
      </c>
      <c r="AW228" s="13" t="s">
        <v>36</v>
      </c>
      <c r="AX228" s="13" t="s">
        <v>82</v>
      </c>
      <c r="AY228" s="229" t="s">
        <v>126</v>
      </c>
    </row>
    <row r="229" spans="1:65" s="13" customFormat="1" ht="11.25">
      <c r="B229" s="219"/>
      <c r="C229" s="220"/>
      <c r="D229" s="210" t="s">
        <v>132</v>
      </c>
      <c r="E229" s="221" t="s">
        <v>1</v>
      </c>
      <c r="F229" s="222" t="s">
        <v>388</v>
      </c>
      <c r="G229" s="220"/>
      <c r="H229" s="223">
        <v>-122.09399999999999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132</v>
      </c>
      <c r="AU229" s="229" t="s">
        <v>90</v>
      </c>
      <c r="AV229" s="13" t="s">
        <v>92</v>
      </c>
      <c r="AW229" s="13" t="s">
        <v>36</v>
      </c>
      <c r="AX229" s="13" t="s">
        <v>82</v>
      </c>
      <c r="AY229" s="229" t="s">
        <v>126</v>
      </c>
    </row>
    <row r="230" spans="1:65" s="14" customFormat="1" ht="11.25">
      <c r="B230" s="235"/>
      <c r="C230" s="236"/>
      <c r="D230" s="210" t="s">
        <v>132</v>
      </c>
      <c r="E230" s="237" t="s">
        <v>1</v>
      </c>
      <c r="F230" s="238" t="s">
        <v>259</v>
      </c>
      <c r="G230" s="236"/>
      <c r="H230" s="239">
        <v>99.257000000000005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AT230" s="245" t="s">
        <v>132</v>
      </c>
      <c r="AU230" s="245" t="s">
        <v>90</v>
      </c>
      <c r="AV230" s="14" t="s">
        <v>125</v>
      </c>
      <c r="AW230" s="14" t="s">
        <v>36</v>
      </c>
      <c r="AX230" s="14" t="s">
        <v>90</v>
      </c>
      <c r="AY230" s="245" t="s">
        <v>126</v>
      </c>
    </row>
    <row r="231" spans="1:65" s="2" customFormat="1" ht="16.5" customHeight="1">
      <c r="A231" s="33"/>
      <c r="B231" s="34"/>
      <c r="C231" s="194" t="s">
        <v>393</v>
      </c>
      <c r="D231" s="194" t="s">
        <v>127</v>
      </c>
      <c r="E231" s="195" t="s">
        <v>394</v>
      </c>
      <c r="F231" s="196" t="s">
        <v>395</v>
      </c>
      <c r="G231" s="197" t="s">
        <v>206</v>
      </c>
      <c r="H231" s="198">
        <v>668.78599999999994</v>
      </c>
      <c r="I231" s="199"/>
      <c r="J231" s="200">
        <f>ROUND(I231*H231,2)</f>
        <v>0</v>
      </c>
      <c r="K231" s="201"/>
      <c r="L231" s="38"/>
      <c r="M231" s="202" t="s">
        <v>1</v>
      </c>
      <c r="N231" s="203" t="s">
        <v>47</v>
      </c>
      <c r="O231" s="70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6" t="s">
        <v>125</v>
      </c>
      <c r="AT231" s="206" t="s">
        <v>127</v>
      </c>
      <c r="AU231" s="206" t="s">
        <v>90</v>
      </c>
      <c r="AY231" s="16" t="s">
        <v>126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6" t="s">
        <v>90</v>
      </c>
      <c r="BK231" s="207">
        <f>ROUND(I231*H231,2)</f>
        <v>0</v>
      </c>
      <c r="BL231" s="16" t="s">
        <v>125</v>
      </c>
      <c r="BM231" s="206" t="s">
        <v>396</v>
      </c>
    </row>
    <row r="232" spans="1:65" s="13" customFormat="1" ht="11.25">
      <c r="B232" s="219"/>
      <c r="C232" s="220"/>
      <c r="D232" s="210" t="s">
        <v>132</v>
      </c>
      <c r="E232" s="221" t="s">
        <v>1</v>
      </c>
      <c r="F232" s="222" t="s">
        <v>397</v>
      </c>
      <c r="G232" s="220"/>
      <c r="H232" s="223">
        <v>172.5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132</v>
      </c>
      <c r="AU232" s="229" t="s">
        <v>90</v>
      </c>
      <c r="AV232" s="13" t="s">
        <v>92</v>
      </c>
      <c r="AW232" s="13" t="s">
        <v>36</v>
      </c>
      <c r="AX232" s="13" t="s">
        <v>82</v>
      </c>
      <c r="AY232" s="229" t="s">
        <v>126</v>
      </c>
    </row>
    <row r="233" spans="1:65" s="13" customFormat="1" ht="11.25">
      <c r="B233" s="219"/>
      <c r="C233" s="220"/>
      <c r="D233" s="210" t="s">
        <v>132</v>
      </c>
      <c r="E233" s="221" t="s">
        <v>1</v>
      </c>
      <c r="F233" s="222" t="s">
        <v>398</v>
      </c>
      <c r="G233" s="220"/>
      <c r="H233" s="223">
        <v>920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132</v>
      </c>
      <c r="AU233" s="229" t="s">
        <v>90</v>
      </c>
      <c r="AV233" s="13" t="s">
        <v>92</v>
      </c>
      <c r="AW233" s="13" t="s">
        <v>36</v>
      </c>
      <c r="AX233" s="13" t="s">
        <v>82</v>
      </c>
      <c r="AY233" s="229" t="s">
        <v>126</v>
      </c>
    </row>
    <row r="234" spans="1:65" s="13" customFormat="1" ht="11.25">
      <c r="B234" s="219"/>
      <c r="C234" s="220"/>
      <c r="D234" s="210" t="s">
        <v>132</v>
      </c>
      <c r="E234" s="221" t="s">
        <v>1</v>
      </c>
      <c r="F234" s="222" t="s">
        <v>399</v>
      </c>
      <c r="G234" s="220"/>
      <c r="H234" s="223">
        <v>158.256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132</v>
      </c>
      <c r="AU234" s="229" t="s">
        <v>90</v>
      </c>
      <c r="AV234" s="13" t="s">
        <v>92</v>
      </c>
      <c r="AW234" s="13" t="s">
        <v>36</v>
      </c>
      <c r="AX234" s="13" t="s">
        <v>82</v>
      </c>
      <c r="AY234" s="229" t="s">
        <v>126</v>
      </c>
    </row>
    <row r="235" spans="1:65" s="13" customFormat="1" ht="11.25">
      <c r="B235" s="219"/>
      <c r="C235" s="220"/>
      <c r="D235" s="210" t="s">
        <v>132</v>
      </c>
      <c r="E235" s="221" t="s">
        <v>1</v>
      </c>
      <c r="F235" s="222" t="s">
        <v>400</v>
      </c>
      <c r="G235" s="220"/>
      <c r="H235" s="223">
        <v>28.5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132</v>
      </c>
      <c r="AU235" s="229" t="s">
        <v>90</v>
      </c>
      <c r="AV235" s="13" t="s">
        <v>92</v>
      </c>
      <c r="AW235" s="13" t="s">
        <v>36</v>
      </c>
      <c r="AX235" s="13" t="s">
        <v>82</v>
      </c>
      <c r="AY235" s="229" t="s">
        <v>126</v>
      </c>
    </row>
    <row r="236" spans="1:65" s="13" customFormat="1" ht="11.25">
      <c r="B236" s="219"/>
      <c r="C236" s="220"/>
      <c r="D236" s="210" t="s">
        <v>132</v>
      </c>
      <c r="E236" s="221" t="s">
        <v>1</v>
      </c>
      <c r="F236" s="222" t="s">
        <v>401</v>
      </c>
      <c r="G236" s="220"/>
      <c r="H236" s="223">
        <v>-610.47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132</v>
      </c>
      <c r="AU236" s="229" t="s">
        <v>90</v>
      </c>
      <c r="AV236" s="13" t="s">
        <v>92</v>
      </c>
      <c r="AW236" s="13" t="s">
        <v>36</v>
      </c>
      <c r="AX236" s="13" t="s">
        <v>82</v>
      </c>
      <c r="AY236" s="229" t="s">
        <v>126</v>
      </c>
    </row>
    <row r="237" spans="1:65" s="14" customFormat="1" ht="11.25">
      <c r="B237" s="235"/>
      <c r="C237" s="236"/>
      <c r="D237" s="210" t="s">
        <v>132</v>
      </c>
      <c r="E237" s="237" t="s">
        <v>1</v>
      </c>
      <c r="F237" s="238" t="s">
        <v>259</v>
      </c>
      <c r="G237" s="236"/>
      <c r="H237" s="239">
        <v>668.78599999999994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132</v>
      </c>
      <c r="AU237" s="245" t="s">
        <v>90</v>
      </c>
      <c r="AV237" s="14" t="s">
        <v>125</v>
      </c>
      <c r="AW237" s="14" t="s">
        <v>36</v>
      </c>
      <c r="AX237" s="14" t="s">
        <v>90</v>
      </c>
      <c r="AY237" s="245" t="s">
        <v>126</v>
      </c>
    </row>
    <row r="238" spans="1:65" s="11" customFormat="1" ht="25.9" customHeight="1">
      <c r="B238" s="180"/>
      <c r="C238" s="181"/>
      <c r="D238" s="182" t="s">
        <v>81</v>
      </c>
      <c r="E238" s="183" t="s">
        <v>402</v>
      </c>
      <c r="F238" s="183" t="s">
        <v>403</v>
      </c>
      <c r="G238" s="181"/>
      <c r="H238" s="181"/>
      <c r="I238" s="184"/>
      <c r="J238" s="185">
        <f>BK238</f>
        <v>0</v>
      </c>
      <c r="K238" s="181"/>
      <c r="L238" s="186"/>
      <c r="M238" s="187"/>
      <c r="N238" s="188"/>
      <c r="O238" s="188"/>
      <c r="P238" s="189">
        <f>SUM(P239:P240)</f>
        <v>0</v>
      </c>
      <c r="Q238" s="188"/>
      <c r="R238" s="189">
        <f>SUM(R239:R240)</f>
        <v>0</v>
      </c>
      <c r="S238" s="188"/>
      <c r="T238" s="190">
        <f>SUM(T239:T240)</f>
        <v>0</v>
      </c>
      <c r="AR238" s="191" t="s">
        <v>92</v>
      </c>
      <c r="AT238" s="192" t="s">
        <v>81</v>
      </c>
      <c r="AU238" s="192" t="s">
        <v>82</v>
      </c>
      <c r="AY238" s="191" t="s">
        <v>126</v>
      </c>
      <c r="BK238" s="193">
        <f>SUM(BK239:BK240)</f>
        <v>0</v>
      </c>
    </row>
    <row r="239" spans="1:65" s="2" customFormat="1" ht="16.5" customHeight="1">
      <c r="A239" s="33"/>
      <c r="B239" s="34"/>
      <c r="C239" s="194" t="s">
        <v>404</v>
      </c>
      <c r="D239" s="194" t="s">
        <v>127</v>
      </c>
      <c r="E239" s="195" t="s">
        <v>405</v>
      </c>
      <c r="F239" s="196" t="s">
        <v>406</v>
      </c>
      <c r="G239" s="197" t="s">
        <v>206</v>
      </c>
      <c r="H239" s="198">
        <v>885</v>
      </c>
      <c r="I239" s="199"/>
      <c r="J239" s="200">
        <f>ROUND(I239*H239,2)</f>
        <v>0</v>
      </c>
      <c r="K239" s="201"/>
      <c r="L239" s="38"/>
      <c r="M239" s="202" t="s">
        <v>1</v>
      </c>
      <c r="N239" s="203" t="s">
        <v>47</v>
      </c>
      <c r="O239" s="70"/>
      <c r="P239" s="204">
        <f>O239*H239</f>
        <v>0</v>
      </c>
      <c r="Q239" s="204">
        <v>0</v>
      </c>
      <c r="R239" s="204">
        <f>Q239*H239</f>
        <v>0</v>
      </c>
      <c r="S239" s="204">
        <v>0</v>
      </c>
      <c r="T239" s="20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6" t="s">
        <v>125</v>
      </c>
      <c r="AT239" s="206" t="s">
        <v>127</v>
      </c>
      <c r="AU239" s="206" t="s">
        <v>90</v>
      </c>
      <c r="AY239" s="16" t="s">
        <v>126</v>
      </c>
      <c r="BE239" s="207">
        <f>IF(N239="základní",J239,0)</f>
        <v>0</v>
      </c>
      <c r="BF239" s="207">
        <f>IF(N239="snížená",J239,0)</f>
        <v>0</v>
      </c>
      <c r="BG239" s="207">
        <f>IF(N239="zákl. přenesená",J239,0)</f>
        <v>0</v>
      </c>
      <c r="BH239" s="207">
        <f>IF(N239="sníž. přenesená",J239,0)</f>
        <v>0</v>
      </c>
      <c r="BI239" s="207">
        <f>IF(N239="nulová",J239,0)</f>
        <v>0</v>
      </c>
      <c r="BJ239" s="16" t="s">
        <v>90</v>
      </c>
      <c r="BK239" s="207">
        <f>ROUND(I239*H239,2)</f>
        <v>0</v>
      </c>
      <c r="BL239" s="16" t="s">
        <v>125</v>
      </c>
      <c r="BM239" s="206" t="s">
        <v>407</v>
      </c>
    </row>
    <row r="240" spans="1:65" s="13" customFormat="1" ht="11.25">
      <c r="B240" s="219"/>
      <c r="C240" s="220"/>
      <c r="D240" s="210" t="s">
        <v>132</v>
      </c>
      <c r="E240" s="221" t="s">
        <v>1</v>
      </c>
      <c r="F240" s="222" t="s">
        <v>408</v>
      </c>
      <c r="G240" s="220"/>
      <c r="H240" s="223">
        <v>885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132</v>
      </c>
      <c r="AU240" s="229" t="s">
        <v>90</v>
      </c>
      <c r="AV240" s="13" t="s">
        <v>92</v>
      </c>
      <c r="AW240" s="13" t="s">
        <v>36</v>
      </c>
      <c r="AX240" s="13" t="s">
        <v>90</v>
      </c>
      <c r="AY240" s="229" t="s">
        <v>126</v>
      </c>
    </row>
    <row r="241" spans="1:65" s="11" customFormat="1" ht="25.9" customHeight="1">
      <c r="B241" s="180"/>
      <c r="C241" s="181"/>
      <c r="D241" s="182" t="s">
        <v>81</v>
      </c>
      <c r="E241" s="183" t="s">
        <v>409</v>
      </c>
      <c r="F241" s="183" t="s">
        <v>410</v>
      </c>
      <c r="G241" s="181"/>
      <c r="H241" s="181"/>
      <c r="I241" s="184"/>
      <c r="J241" s="185">
        <f>BK241</f>
        <v>0</v>
      </c>
      <c r="K241" s="181"/>
      <c r="L241" s="186"/>
      <c r="M241" s="187"/>
      <c r="N241" s="188"/>
      <c r="O241" s="188"/>
      <c r="P241" s="189">
        <f>SUM(P242:P249)</f>
        <v>0</v>
      </c>
      <c r="Q241" s="188"/>
      <c r="R241" s="189">
        <f>SUM(R242:R249)</f>
        <v>0</v>
      </c>
      <c r="S241" s="188"/>
      <c r="T241" s="190">
        <f>SUM(T242:T249)</f>
        <v>0</v>
      </c>
      <c r="AR241" s="191" t="s">
        <v>92</v>
      </c>
      <c r="AT241" s="192" t="s">
        <v>81</v>
      </c>
      <c r="AU241" s="192" t="s">
        <v>82</v>
      </c>
      <c r="AY241" s="191" t="s">
        <v>126</v>
      </c>
      <c r="BK241" s="193">
        <f>SUM(BK242:BK249)</f>
        <v>0</v>
      </c>
    </row>
    <row r="242" spans="1:65" s="2" customFormat="1" ht="16.5" customHeight="1">
      <c r="A242" s="33"/>
      <c r="B242" s="34"/>
      <c r="C242" s="194" t="s">
        <v>411</v>
      </c>
      <c r="D242" s="194" t="s">
        <v>127</v>
      </c>
      <c r="E242" s="195" t="s">
        <v>412</v>
      </c>
      <c r="F242" s="196" t="s">
        <v>413</v>
      </c>
      <c r="G242" s="197" t="s">
        <v>206</v>
      </c>
      <c r="H242" s="198">
        <v>496.286</v>
      </c>
      <c r="I242" s="199"/>
      <c r="J242" s="200">
        <f>ROUND(I242*H242,2)</f>
        <v>0</v>
      </c>
      <c r="K242" s="201"/>
      <c r="L242" s="38"/>
      <c r="M242" s="202" t="s">
        <v>1</v>
      </c>
      <c r="N242" s="203" t="s">
        <v>47</v>
      </c>
      <c r="O242" s="70"/>
      <c r="P242" s="204">
        <f>O242*H242</f>
        <v>0</v>
      </c>
      <c r="Q242" s="204">
        <v>0</v>
      </c>
      <c r="R242" s="204">
        <f>Q242*H242</f>
        <v>0</v>
      </c>
      <c r="S242" s="204">
        <v>0</v>
      </c>
      <c r="T242" s="20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6" t="s">
        <v>125</v>
      </c>
      <c r="AT242" s="206" t="s">
        <v>127</v>
      </c>
      <c r="AU242" s="206" t="s">
        <v>90</v>
      </c>
      <c r="AY242" s="16" t="s">
        <v>126</v>
      </c>
      <c r="BE242" s="207">
        <f>IF(N242="základní",J242,0)</f>
        <v>0</v>
      </c>
      <c r="BF242" s="207">
        <f>IF(N242="snížená",J242,0)</f>
        <v>0</v>
      </c>
      <c r="BG242" s="207">
        <f>IF(N242="zákl. přenesená",J242,0)</f>
        <v>0</v>
      </c>
      <c r="BH242" s="207">
        <f>IF(N242="sníž. přenesená",J242,0)</f>
        <v>0</v>
      </c>
      <c r="BI242" s="207">
        <f>IF(N242="nulová",J242,0)</f>
        <v>0</v>
      </c>
      <c r="BJ242" s="16" t="s">
        <v>90</v>
      </c>
      <c r="BK242" s="207">
        <f>ROUND(I242*H242,2)</f>
        <v>0</v>
      </c>
      <c r="BL242" s="16" t="s">
        <v>125</v>
      </c>
      <c r="BM242" s="206" t="s">
        <v>414</v>
      </c>
    </row>
    <row r="243" spans="1:65" s="13" customFormat="1" ht="11.25">
      <c r="B243" s="219"/>
      <c r="C243" s="220"/>
      <c r="D243" s="210" t="s">
        <v>132</v>
      </c>
      <c r="E243" s="221" t="s">
        <v>1</v>
      </c>
      <c r="F243" s="222" t="s">
        <v>415</v>
      </c>
      <c r="G243" s="220"/>
      <c r="H243" s="223">
        <v>920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132</v>
      </c>
      <c r="AU243" s="229" t="s">
        <v>90</v>
      </c>
      <c r="AV243" s="13" t="s">
        <v>92</v>
      </c>
      <c r="AW243" s="13" t="s">
        <v>36</v>
      </c>
      <c r="AX243" s="13" t="s">
        <v>82</v>
      </c>
      <c r="AY243" s="229" t="s">
        <v>126</v>
      </c>
    </row>
    <row r="244" spans="1:65" s="13" customFormat="1" ht="11.25">
      <c r="B244" s="219"/>
      <c r="C244" s="220"/>
      <c r="D244" s="210" t="s">
        <v>132</v>
      </c>
      <c r="E244" s="221" t="s">
        <v>1</v>
      </c>
      <c r="F244" s="222" t="s">
        <v>416</v>
      </c>
      <c r="G244" s="220"/>
      <c r="H244" s="223">
        <v>158.256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132</v>
      </c>
      <c r="AU244" s="229" t="s">
        <v>90</v>
      </c>
      <c r="AV244" s="13" t="s">
        <v>92</v>
      </c>
      <c r="AW244" s="13" t="s">
        <v>36</v>
      </c>
      <c r="AX244" s="13" t="s">
        <v>82</v>
      </c>
      <c r="AY244" s="229" t="s">
        <v>126</v>
      </c>
    </row>
    <row r="245" spans="1:65" s="13" customFormat="1" ht="11.25">
      <c r="B245" s="219"/>
      <c r="C245" s="220"/>
      <c r="D245" s="210" t="s">
        <v>132</v>
      </c>
      <c r="E245" s="221" t="s">
        <v>1</v>
      </c>
      <c r="F245" s="222" t="s">
        <v>417</v>
      </c>
      <c r="G245" s="220"/>
      <c r="H245" s="223">
        <v>28.5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132</v>
      </c>
      <c r="AU245" s="229" t="s">
        <v>90</v>
      </c>
      <c r="AV245" s="13" t="s">
        <v>92</v>
      </c>
      <c r="AW245" s="13" t="s">
        <v>36</v>
      </c>
      <c r="AX245" s="13" t="s">
        <v>82</v>
      </c>
      <c r="AY245" s="229" t="s">
        <v>126</v>
      </c>
    </row>
    <row r="246" spans="1:65" s="13" customFormat="1" ht="11.25">
      <c r="B246" s="219"/>
      <c r="C246" s="220"/>
      <c r="D246" s="210" t="s">
        <v>132</v>
      </c>
      <c r="E246" s="221" t="s">
        <v>1</v>
      </c>
      <c r="F246" s="222" t="s">
        <v>401</v>
      </c>
      <c r="G246" s="220"/>
      <c r="H246" s="223">
        <v>-610.47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132</v>
      </c>
      <c r="AU246" s="229" t="s">
        <v>90</v>
      </c>
      <c r="AV246" s="13" t="s">
        <v>92</v>
      </c>
      <c r="AW246" s="13" t="s">
        <v>36</v>
      </c>
      <c r="AX246" s="13" t="s">
        <v>82</v>
      </c>
      <c r="AY246" s="229" t="s">
        <v>126</v>
      </c>
    </row>
    <row r="247" spans="1:65" s="14" customFormat="1" ht="11.25">
      <c r="B247" s="235"/>
      <c r="C247" s="236"/>
      <c r="D247" s="210" t="s">
        <v>132</v>
      </c>
      <c r="E247" s="237" t="s">
        <v>1</v>
      </c>
      <c r="F247" s="238" t="s">
        <v>259</v>
      </c>
      <c r="G247" s="236"/>
      <c r="H247" s="239">
        <v>496.286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132</v>
      </c>
      <c r="AU247" s="245" t="s">
        <v>90</v>
      </c>
      <c r="AV247" s="14" t="s">
        <v>125</v>
      </c>
      <c r="AW247" s="14" t="s">
        <v>36</v>
      </c>
      <c r="AX247" s="14" t="s">
        <v>90</v>
      </c>
      <c r="AY247" s="245" t="s">
        <v>126</v>
      </c>
    </row>
    <row r="248" spans="1:65" s="2" customFormat="1" ht="16.5" customHeight="1">
      <c r="A248" s="33"/>
      <c r="B248" s="34"/>
      <c r="C248" s="194" t="s">
        <v>418</v>
      </c>
      <c r="D248" s="194" t="s">
        <v>127</v>
      </c>
      <c r="E248" s="195" t="s">
        <v>419</v>
      </c>
      <c r="F248" s="196" t="s">
        <v>420</v>
      </c>
      <c r="G248" s="197" t="s">
        <v>206</v>
      </c>
      <c r="H248" s="198">
        <v>460</v>
      </c>
      <c r="I248" s="199"/>
      <c r="J248" s="200">
        <f>ROUND(I248*H248,2)</f>
        <v>0</v>
      </c>
      <c r="K248" s="201"/>
      <c r="L248" s="38"/>
      <c r="M248" s="202" t="s">
        <v>1</v>
      </c>
      <c r="N248" s="203" t="s">
        <v>47</v>
      </c>
      <c r="O248" s="70"/>
      <c r="P248" s="204">
        <f>O248*H248</f>
        <v>0</v>
      </c>
      <c r="Q248" s="204">
        <v>0</v>
      </c>
      <c r="R248" s="204">
        <f>Q248*H248</f>
        <v>0</v>
      </c>
      <c r="S248" s="204">
        <v>0</v>
      </c>
      <c r="T248" s="20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6" t="s">
        <v>125</v>
      </c>
      <c r="AT248" s="206" t="s">
        <v>127</v>
      </c>
      <c r="AU248" s="206" t="s">
        <v>90</v>
      </c>
      <c r="AY248" s="16" t="s">
        <v>126</v>
      </c>
      <c r="BE248" s="207">
        <f>IF(N248="základní",J248,0)</f>
        <v>0</v>
      </c>
      <c r="BF248" s="207">
        <f>IF(N248="snížená",J248,0)</f>
        <v>0</v>
      </c>
      <c r="BG248" s="207">
        <f>IF(N248="zákl. přenesená",J248,0)</f>
        <v>0</v>
      </c>
      <c r="BH248" s="207">
        <f>IF(N248="sníž. přenesená",J248,0)</f>
        <v>0</v>
      </c>
      <c r="BI248" s="207">
        <f>IF(N248="nulová",J248,0)</f>
        <v>0</v>
      </c>
      <c r="BJ248" s="16" t="s">
        <v>90</v>
      </c>
      <c r="BK248" s="207">
        <f>ROUND(I248*H248,2)</f>
        <v>0</v>
      </c>
      <c r="BL248" s="16" t="s">
        <v>125</v>
      </c>
      <c r="BM248" s="206" t="s">
        <v>421</v>
      </c>
    </row>
    <row r="249" spans="1:65" s="13" customFormat="1" ht="11.25">
      <c r="B249" s="219"/>
      <c r="C249" s="220"/>
      <c r="D249" s="210" t="s">
        <v>132</v>
      </c>
      <c r="E249" s="221" t="s">
        <v>1</v>
      </c>
      <c r="F249" s="222" t="s">
        <v>422</v>
      </c>
      <c r="G249" s="220"/>
      <c r="H249" s="223">
        <v>460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132</v>
      </c>
      <c r="AU249" s="229" t="s">
        <v>90</v>
      </c>
      <c r="AV249" s="13" t="s">
        <v>92</v>
      </c>
      <c r="AW249" s="13" t="s">
        <v>36</v>
      </c>
      <c r="AX249" s="13" t="s">
        <v>90</v>
      </c>
      <c r="AY249" s="229" t="s">
        <v>126</v>
      </c>
    </row>
    <row r="250" spans="1:65" s="11" customFormat="1" ht="25.9" customHeight="1">
      <c r="B250" s="180"/>
      <c r="C250" s="181"/>
      <c r="D250" s="182" t="s">
        <v>81</v>
      </c>
      <c r="E250" s="183" t="s">
        <v>166</v>
      </c>
      <c r="F250" s="183" t="s">
        <v>423</v>
      </c>
      <c r="G250" s="181"/>
      <c r="H250" s="181"/>
      <c r="I250" s="184"/>
      <c r="J250" s="185">
        <f>BK250</f>
        <v>0</v>
      </c>
      <c r="K250" s="181"/>
      <c r="L250" s="186"/>
      <c r="M250" s="187"/>
      <c r="N250" s="188"/>
      <c r="O250" s="188"/>
      <c r="P250" s="189">
        <f>SUM(P251:P254)</f>
        <v>0</v>
      </c>
      <c r="Q250" s="188"/>
      <c r="R250" s="189">
        <f>SUM(R251:R254)</f>
        <v>0</v>
      </c>
      <c r="S250" s="188"/>
      <c r="T250" s="190">
        <f>SUM(T251:T254)</f>
        <v>0</v>
      </c>
      <c r="AR250" s="191" t="s">
        <v>90</v>
      </c>
      <c r="AT250" s="192" t="s">
        <v>81</v>
      </c>
      <c r="AU250" s="192" t="s">
        <v>82</v>
      </c>
      <c r="AY250" s="191" t="s">
        <v>126</v>
      </c>
      <c r="BK250" s="193">
        <f>SUM(BK251:BK254)</f>
        <v>0</v>
      </c>
    </row>
    <row r="251" spans="1:65" s="2" customFormat="1" ht="16.5" customHeight="1">
      <c r="A251" s="33"/>
      <c r="B251" s="34"/>
      <c r="C251" s="194" t="s">
        <v>424</v>
      </c>
      <c r="D251" s="194" t="s">
        <v>127</v>
      </c>
      <c r="E251" s="195" t="s">
        <v>425</v>
      </c>
      <c r="F251" s="196" t="s">
        <v>426</v>
      </c>
      <c r="G251" s="197" t="s">
        <v>287</v>
      </c>
      <c r="H251" s="198">
        <v>15</v>
      </c>
      <c r="I251" s="199"/>
      <c r="J251" s="200">
        <f>ROUND(I251*H251,2)</f>
        <v>0</v>
      </c>
      <c r="K251" s="201"/>
      <c r="L251" s="38"/>
      <c r="M251" s="202" t="s">
        <v>1</v>
      </c>
      <c r="N251" s="203" t="s">
        <v>47</v>
      </c>
      <c r="O251" s="70"/>
      <c r="P251" s="204">
        <f>O251*H251</f>
        <v>0</v>
      </c>
      <c r="Q251" s="204">
        <v>0</v>
      </c>
      <c r="R251" s="204">
        <f>Q251*H251</f>
        <v>0</v>
      </c>
      <c r="S251" s="204">
        <v>0</v>
      </c>
      <c r="T251" s="20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6" t="s">
        <v>125</v>
      </c>
      <c r="AT251" s="206" t="s">
        <v>127</v>
      </c>
      <c r="AU251" s="206" t="s">
        <v>90</v>
      </c>
      <c r="AY251" s="16" t="s">
        <v>126</v>
      </c>
      <c r="BE251" s="207">
        <f>IF(N251="základní",J251,0)</f>
        <v>0</v>
      </c>
      <c r="BF251" s="207">
        <f>IF(N251="snížená",J251,0)</f>
        <v>0</v>
      </c>
      <c r="BG251" s="207">
        <f>IF(N251="zákl. přenesená",J251,0)</f>
        <v>0</v>
      </c>
      <c r="BH251" s="207">
        <f>IF(N251="sníž. přenesená",J251,0)</f>
        <v>0</v>
      </c>
      <c r="BI251" s="207">
        <f>IF(N251="nulová",J251,0)</f>
        <v>0</v>
      </c>
      <c r="BJ251" s="16" t="s">
        <v>90</v>
      </c>
      <c r="BK251" s="207">
        <f>ROUND(I251*H251,2)</f>
        <v>0</v>
      </c>
      <c r="BL251" s="16" t="s">
        <v>125</v>
      </c>
      <c r="BM251" s="206" t="s">
        <v>427</v>
      </c>
    </row>
    <row r="252" spans="1:65" s="13" customFormat="1" ht="11.25">
      <c r="B252" s="219"/>
      <c r="C252" s="220"/>
      <c r="D252" s="210" t="s">
        <v>132</v>
      </c>
      <c r="E252" s="221" t="s">
        <v>1</v>
      </c>
      <c r="F252" s="222" t="s">
        <v>428</v>
      </c>
      <c r="G252" s="220"/>
      <c r="H252" s="223">
        <v>15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132</v>
      </c>
      <c r="AU252" s="229" t="s">
        <v>90</v>
      </c>
      <c r="AV252" s="13" t="s">
        <v>92</v>
      </c>
      <c r="AW252" s="13" t="s">
        <v>36</v>
      </c>
      <c r="AX252" s="13" t="s">
        <v>90</v>
      </c>
      <c r="AY252" s="229" t="s">
        <v>126</v>
      </c>
    </row>
    <row r="253" spans="1:65" s="2" customFormat="1" ht="16.5" customHeight="1">
      <c r="A253" s="33"/>
      <c r="B253" s="34"/>
      <c r="C253" s="194" t="s">
        <v>429</v>
      </c>
      <c r="D253" s="194" t="s">
        <v>127</v>
      </c>
      <c r="E253" s="195" t="s">
        <v>430</v>
      </c>
      <c r="F253" s="196" t="s">
        <v>431</v>
      </c>
      <c r="G253" s="197" t="s">
        <v>287</v>
      </c>
      <c r="H253" s="198">
        <v>460</v>
      </c>
      <c r="I253" s="199"/>
      <c r="J253" s="200">
        <f>ROUND(I253*H253,2)</f>
        <v>0</v>
      </c>
      <c r="K253" s="201"/>
      <c r="L253" s="38"/>
      <c r="M253" s="202" t="s">
        <v>1</v>
      </c>
      <c r="N253" s="203" t="s">
        <v>47</v>
      </c>
      <c r="O253" s="70"/>
      <c r="P253" s="204">
        <f>O253*H253</f>
        <v>0</v>
      </c>
      <c r="Q253" s="204">
        <v>0</v>
      </c>
      <c r="R253" s="204">
        <f>Q253*H253</f>
        <v>0</v>
      </c>
      <c r="S253" s="204">
        <v>0</v>
      </c>
      <c r="T253" s="20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6" t="s">
        <v>125</v>
      </c>
      <c r="AT253" s="206" t="s">
        <v>127</v>
      </c>
      <c r="AU253" s="206" t="s">
        <v>90</v>
      </c>
      <c r="AY253" s="16" t="s">
        <v>126</v>
      </c>
      <c r="BE253" s="207">
        <f>IF(N253="základní",J253,0)</f>
        <v>0</v>
      </c>
      <c r="BF253" s="207">
        <f>IF(N253="snížená",J253,0)</f>
        <v>0</v>
      </c>
      <c r="BG253" s="207">
        <f>IF(N253="zákl. přenesená",J253,0)</f>
        <v>0</v>
      </c>
      <c r="BH253" s="207">
        <f>IF(N253="sníž. přenesená",J253,0)</f>
        <v>0</v>
      </c>
      <c r="BI253" s="207">
        <f>IF(N253="nulová",J253,0)</f>
        <v>0</v>
      </c>
      <c r="BJ253" s="16" t="s">
        <v>90</v>
      </c>
      <c r="BK253" s="207">
        <f>ROUND(I253*H253,2)</f>
        <v>0</v>
      </c>
      <c r="BL253" s="16" t="s">
        <v>125</v>
      </c>
      <c r="BM253" s="206" t="s">
        <v>432</v>
      </c>
    </row>
    <row r="254" spans="1:65" s="13" customFormat="1" ht="11.25">
      <c r="B254" s="219"/>
      <c r="C254" s="220"/>
      <c r="D254" s="210" t="s">
        <v>132</v>
      </c>
      <c r="E254" s="221" t="s">
        <v>1</v>
      </c>
      <c r="F254" s="222" t="s">
        <v>433</v>
      </c>
      <c r="G254" s="220"/>
      <c r="H254" s="223">
        <v>460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132</v>
      </c>
      <c r="AU254" s="229" t="s">
        <v>90</v>
      </c>
      <c r="AV254" s="13" t="s">
        <v>92</v>
      </c>
      <c r="AW254" s="13" t="s">
        <v>36</v>
      </c>
      <c r="AX254" s="13" t="s">
        <v>90</v>
      </c>
      <c r="AY254" s="229" t="s">
        <v>126</v>
      </c>
    </row>
    <row r="255" spans="1:65" s="11" customFormat="1" ht="25.9" customHeight="1">
      <c r="B255" s="180"/>
      <c r="C255" s="181"/>
      <c r="D255" s="182" t="s">
        <v>81</v>
      </c>
      <c r="E255" s="183" t="s">
        <v>170</v>
      </c>
      <c r="F255" s="183" t="s">
        <v>221</v>
      </c>
      <c r="G255" s="181"/>
      <c r="H255" s="181"/>
      <c r="I255" s="184"/>
      <c r="J255" s="185">
        <f>BK255</f>
        <v>0</v>
      </c>
      <c r="K255" s="181"/>
      <c r="L255" s="186"/>
      <c r="M255" s="187"/>
      <c r="N255" s="188"/>
      <c r="O255" s="188"/>
      <c r="P255" s="189">
        <f>SUM(P256:P288)</f>
        <v>0</v>
      </c>
      <c r="Q255" s="188"/>
      <c r="R255" s="189">
        <f>SUM(R256:R288)</f>
        <v>0</v>
      </c>
      <c r="S255" s="188"/>
      <c r="T255" s="190">
        <f>SUM(T256:T288)</f>
        <v>243.00288000000003</v>
      </c>
      <c r="AR255" s="191" t="s">
        <v>90</v>
      </c>
      <c r="AT255" s="192" t="s">
        <v>81</v>
      </c>
      <c r="AU255" s="192" t="s">
        <v>82</v>
      </c>
      <c r="AY255" s="191" t="s">
        <v>126</v>
      </c>
      <c r="BK255" s="193">
        <f>SUM(BK256:BK288)</f>
        <v>0</v>
      </c>
    </row>
    <row r="256" spans="1:65" s="2" customFormat="1" ht="16.5" customHeight="1">
      <c r="A256" s="33"/>
      <c r="B256" s="34"/>
      <c r="C256" s="194" t="s">
        <v>434</v>
      </c>
      <c r="D256" s="230" t="s">
        <v>127</v>
      </c>
      <c r="E256" s="195" t="s">
        <v>435</v>
      </c>
      <c r="F256" s="196" t="s">
        <v>436</v>
      </c>
      <c r="G256" s="197" t="s">
        <v>287</v>
      </c>
      <c r="H256" s="198">
        <v>250</v>
      </c>
      <c r="I256" s="199"/>
      <c r="J256" s="200">
        <f>ROUND(I256*H256,2)</f>
        <v>0</v>
      </c>
      <c r="K256" s="201"/>
      <c r="L256" s="38"/>
      <c r="M256" s="202" t="s">
        <v>1</v>
      </c>
      <c r="N256" s="203" t="s">
        <v>47</v>
      </c>
      <c r="O256" s="70"/>
      <c r="P256" s="204">
        <f>O256*H256</f>
        <v>0</v>
      </c>
      <c r="Q256" s="204">
        <v>0</v>
      </c>
      <c r="R256" s="204">
        <f>Q256*H256</f>
        <v>0</v>
      </c>
      <c r="S256" s="204">
        <v>0</v>
      </c>
      <c r="T256" s="20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06" t="s">
        <v>125</v>
      </c>
      <c r="AT256" s="206" t="s">
        <v>127</v>
      </c>
      <c r="AU256" s="206" t="s">
        <v>90</v>
      </c>
      <c r="AY256" s="16" t="s">
        <v>126</v>
      </c>
      <c r="BE256" s="207">
        <f>IF(N256="základní",J256,0)</f>
        <v>0</v>
      </c>
      <c r="BF256" s="207">
        <f>IF(N256="snížená",J256,0)</f>
        <v>0</v>
      </c>
      <c r="BG256" s="207">
        <f>IF(N256="zákl. přenesená",J256,0)</f>
        <v>0</v>
      </c>
      <c r="BH256" s="207">
        <f>IF(N256="sníž. přenesená",J256,0)</f>
        <v>0</v>
      </c>
      <c r="BI256" s="207">
        <f>IF(N256="nulová",J256,0)</f>
        <v>0</v>
      </c>
      <c r="BJ256" s="16" t="s">
        <v>90</v>
      </c>
      <c r="BK256" s="207">
        <f>ROUND(I256*H256,2)</f>
        <v>0</v>
      </c>
      <c r="BL256" s="16" t="s">
        <v>125</v>
      </c>
      <c r="BM256" s="206" t="s">
        <v>437</v>
      </c>
    </row>
    <row r="257" spans="1:65" s="13" customFormat="1" ht="11.25">
      <c r="B257" s="219"/>
      <c r="C257" s="220"/>
      <c r="D257" s="210" t="s">
        <v>132</v>
      </c>
      <c r="E257" s="221" t="s">
        <v>1</v>
      </c>
      <c r="F257" s="222" t="s">
        <v>438</v>
      </c>
      <c r="G257" s="220"/>
      <c r="H257" s="223">
        <v>250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132</v>
      </c>
      <c r="AU257" s="229" t="s">
        <v>90</v>
      </c>
      <c r="AV257" s="13" t="s">
        <v>92</v>
      </c>
      <c r="AW257" s="13" t="s">
        <v>36</v>
      </c>
      <c r="AX257" s="13" t="s">
        <v>90</v>
      </c>
      <c r="AY257" s="229" t="s">
        <v>126</v>
      </c>
    </row>
    <row r="258" spans="1:65" s="2" customFormat="1" ht="16.5" customHeight="1">
      <c r="A258" s="33"/>
      <c r="B258" s="34"/>
      <c r="C258" s="194" t="s">
        <v>439</v>
      </c>
      <c r="D258" s="194" t="s">
        <v>127</v>
      </c>
      <c r="E258" s="195" t="s">
        <v>440</v>
      </c>
      <c r="F258" s="196" t="s">
        <v>441</v>
      </c>
      <c r="G258" s="197" t="s">
        <v>287</v>
      </c>
      <c r="H258" s="198">
        <v>30</v>
      </c>
      <c r="I258" s="199"/>
      <c r="J258" s="200">
        <f>ROUND(I258*H258,2)</f>
        <v>0</v>
      </c>
      <c r="K258" s="201"/>
      <c r="L258" s="38"/>
      <c r="M258" s="202" t="s">
        <v>1</v>
      </c>
      <c r="N258" s="203" t="s">
        <v>47</v>
      </c>
      <c r="O258" s="70"/>
      <c r="P258" s="204">
        <f>O258*H258</f>
        <v>0</v>
      </c>
      <c r="Q258" s="204">
        <v>0</v>
      </c>
      <c r="R258" s="204">
        <f>Q258*H258</f>
        <v>0</v>
      </c>
      <c r="S258" s="204">
        <v>0</v>
      </c>
      <c r="T258" s="20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6" t="s">
        <v>125</v>
      </c>
      <c r="AT258" s="206" t="s">
        <v>127</v>
      </c>
      <c r="AU258" s="206" t="s">
        <v>90</v>
      </c>
      <c r="AY258" s="16" t="s">
        <v>126</v>
      </c>
      <c r="BE258" s="207">
        <f>IF(N258="základní",J258,0)</f>
        <v>0</v>
      </c>
      <c r="BF258" s="207">
        <f>IF(N258="snížená",J258,0)</f>
        <v>0</v>
      </c>
      <c r="BG258" s="207">
        <f>IF(N258="zákl. přenesená",J258,0)</f>
        <v>0</v>
      </c>
      <c r="BH258" s="207">
        <f>IF(N258="sníž. přenesená",J258,0)</f>
        <v>0</v>
      </c>
      <c r="BI258" s="207">
        <f>IF(N258="nulová",J258,0)</f>
        <v>0</v>
      </c>
      <c r="BJ258" s="16" t="s">
        <v>90</v>
      </c>
      <c r="BK258" s="207">
        <f>ROUND(I258*H258,2)</f>
        <v>0</v>
      </c>
      <c r="BL258" s="16" t="s">
        <v>125</v>
      </c>
      <c r="BM258" s="206" t="s">
        <v>442</v>
      </c>
    </row>
    <row r="259" spans="1:65" s="13" customFormat="1" ht="11.25">
      <c r="B259" s="219"/>
      <c r="C259" s="220"/>
      <c r="D259" s="210" t="s">
        <v>132</v>
      </c>
      <c r="E259" s="221" t="s">
        <v>1</v>
      </c>
      <c r="F259" s="222" t="s">
        <v>443</v>
      </c>
      <c r="G259" s="220"/>
      <c r="H259" s="223">
        <v>30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132</v>
      </c>
      <c r="AU259" s="229" t="s">
        <v>90</v>
      </c>
      <c r="AV259" s="13" t="s">
        <v>92</v>
      </c>
      <c r="AW259" s="13" t="s">
        <v>36</v>
      </c>
      <c r="AX259" s="13" t="s">
        <v>90</v>
      </c>
      <c r="AY259" s="229" t="s">
        <v>126</v>
      </c>
    </row>
    <row r="260" spans="1:65" s="2" customFormat="1" ht="16.5" customHeight="1">
      <c r="A260" s="33"/>
      <c r="B260" s="34"/>
      <c r="C260" s="194" t="s">
        <v>444</v>
      </c>
      <c r="D260" s="231" t="s">
        <v>127</v>
      </c>
      <c r="E260" s="195" t="s">
        <v>445</v>
      </c>
      <c r="F260" s="196" t="s">
        <v>446</v>
      </c>
      <c r="G260" s="197" t="s">
        <v>173</v>
      </c>
      <c r="H260" s="198">
        <v>4</v>
      </c>
      <c r="I260" s="199"/>
      <c r="J260" s="200">
        <f>ROUND(I260*H260,2)</f>
        <v>0</v>
      </c>
      <c r="K260" s="201"/>
      <c r="L260" s="38"/>
      <c r="M260" s="202" t="s">
        <v>1</v>
      </c>
      <c r="N260" s="203" t="s">
        <v>47</v>
      </c>
      <c r="O260" s="70"/>
      <c r="P260" s="204">
        <f>O260*H260</f>
        <v>0</v>
      </c>
      <c r="Q260" s="204">
        <v>0</v>
      </c>
      <c r="R260" s="204">
        <f>Q260*H260</f>
        <v>0</v>
      </c>
      <c r="S260" s="204">
        <v>0</v>
      </c>
      <c r="T260" s="20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6" t="s">
        <v>125</v>
      </c>
      <c r="AT260" s="206" t="s">
        <v>127</v>
      </c>
      <c r="AU260" s="206" t="s">
        <v>90</v>
      </c>
      <c r="AY260" s="16" t="s">
        <v>126</v>
      </c>
      <c r="BE260" s="207">
        <f>IF(N260="základní",J260,0)</f>
        <v>0</v>
      </c>
      <c r="BF260" s="207">
        <f>IF(N260="snížená",J260,0)</f>
        <v>0</v>
      </c>
      <c r="BG260" s="207">
        <f>IF(N260="zákl. přenesená",J260,0)</f>
        <v>0</v>
      </c>
      <c r="BH260" s="207">
        <f>IF(N260="sníž. přenesená",J260,0)</f>
        <v>0</v>
      </c>
      <c r="BI260" s="207">
        <f>IF(N260="nulová",J260,0)</f>
        <v>0</v>
      </c>
      <c r="BJ260" s="16" t="s">
        <v>90</v>
      </c>
      <c r="BK260" s="207">
        <f>ROUND(I260*H260,2)</f>
        <v>0</v>
      </c>
      <c r="BL260" s="16" t="s">
        <v>125</v>
      </c>
      <c r="BM260" s="206" t="s">
        <v>447</v>
      </c>
    </row>
    <row r="261" spans="1:65" s="13" customFormat="1" ht="22.5">
      <c r="B261" s="219"/>
      <c r="C261" s="220"/>
      <c r="D261" s="210" t="s">
        <v>132</v>
      </c>
      <c r="E261" s="221" t="s">
        <v>1</v>
      </c>
      <c r="F261" s="222" t="s">
        <v>448</v>
      </c>
      <c r="G261" s="220"/>
      <c r="H261" s="223">
        <v>4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132</v>
      </c>
      <c r="AU261" s="229" t="s">
        <v>90</v>
      </c>
      <c r="AV261" s="13" t="s">
        <v>92</v>
      </c>
      <c r="AW261" s="13" t="s">
        <v>36</v>
      </c>
      <c r="AX261" s="13" t="s">
        <v>90</v>
      </c>
      <c r="AY261" s="229" t="s">
        <v>126</v>
      </c>
    </row>
    <row r="262" spans="1:65" s="2" customFormat="1" ht="16.5" customHeight="1">
      <c r="A262" s="33"/>
      <c r="B262" s="34"/>
      <c r="C262" s="194" t="s">
        <v>226</v>
      </c>
      <c r="D262" s="231" t="s">
        <v>127</v>
      </c>
      <c r="E262" s="195" t="s">
        <v>449</v>
      </c>
      <c r="F262" s="196" t="s">
        <v>450</v>
      </c>
      <c r="G262" s="197" t="s">
        <v>173</v>
      </c>
      <c r="H262" s="198">
        <v>5</v>
      </c>
      <c r="I262" s="199"/>
      <c r="J262" s="200">
        <f>ROUND(I262*H262,2)</f>
        <v>0</v>
      </c>
      <c r="K262" s="201"/>
      <c r="L262" s="38"/>
      <c r="M262" s="202" t="s">
        <v>1</v>
      </c>
      <c r="N262" s="203" t="s">
        <v>47</v>
      </c>
      <c r="O262" s="70"/>
      <c r="P262" s="204">
        <f>O262*H262</f>
        <v>0</v>
      </c>
      <c r="Q262" s="204">
        <v>0</v>
      </c>
      <c r="R262" s="204">
        <f>Q262*H262</f>
        <v>0</v>
      </c>
      <c r="S262" s="204">
        <v>0</v>
      </c>
      <c r="T262" s="205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6" t="s">
        <v>125</v>
      </c>
      <c r="AT262" s="206" t="s">
        <v>127</v>
      </c>
      <c r="AU262" s="206" t="s">
        <v>90</v>
      </c>
      <c r="AY262" s="16" t="s">
        <v>126</v>
      </c>
      <c r="BE262" s="207">
        <f>IF(N262="základní",J262,0)</f>
        <v>0</v>
      </c>
      <c r="BF262" s="207">
        <f>IF(N262="snížená",J262,0)</f>
        <v>0</v>
      </c>
      <c r="BG262" s="207">
        <f>IF(N262="zákl. přenesená",J262,0)</f>
        <v>0</v>
      </c>
      <c r="BH262" s="207">
        <f>IF(N262="sníž. přenesená",J262,0)</f>
        <v>0</v>
      </c>
      <c r="BI262" s="207">
        <f>IF(N262="nulová",J262,0)</f>
        <v>0</v>
      </c>
      <c r="BJ262" s="16" t="s">
        <v>90</v>
      </c>
      <c r="BK262" s="207">
        <f>ROUND(I262*H262,2)</f>
        <v>0</v>
      </c>
      <c r="BL262" s="16" t="s">
        <v>125</v>
      </c>
      <c r="BM262" s="206" t="s">
        <v>451</v>
      </c>
    </row>
    <row r="263" spans="1:65" s="13" customFormat="1" ht="22.5">
      <c r="B263" s="219"/>
      <c r="C263" s="220"/>
      <c r="D263" s="210" t="s">
        <v>132</v>
      </c>
      <c r="E263" s="221" t="s">
        <v>1</v>
      </c>
      <c r="F263" s="222" t="s">
        <v>452</v>
      </c>
      <c r="G263" s="220"/>
      <c r="H263" s="223">
        <v>5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132</v>
      </c>
      <c r="AU263" s="229" t="s">
        <v>90</v>
      </c>
      <c r="AV263" s="13" t="s">
        <v>92</v>
      </c>
      <c r="AW263" s="13" t="s">
        <v>36</v>
      </c>
      <c r="AX263" s="13" t="s">
        <v>90</v>
      </c>
      <c r="AY263" s="229" t="s">
        <v>126</v>
      </c>
    </row>
    <row r="264" spans="1:65" s="2" customFormat="1" ht="16.5" customHeight="1">
      <c r="A264" s="33"/>
      <c r="B264" s="34"/>
      <c r="C264" s="194" t="s">
        <v>453</v>
      </c>
      <c r="D264" s="194" t="s">
        <v>127</v>
      </c>
      <c r="E264" s="195" t="s">
        <v>454</v>
      </c>
      <c r="F264" s="196" t="s">
        <v>455</v>
      </c>
      <c r="G264" s="197" t="s">
        <v>206</v>
      </c>
      <c r="H264" s="198">
        <v>1358.7860000000001</v>
      </c>
      <c r="I264" s="199"/>
      <c r="J264" s="200">
        <f>ROUND(I264*H264,2)</f>
        <v>0</v>
      </c>
      <c r="K264" s="201"/>
      <c r="L264" s="38"/>
      <c r="M264" s="202" t="s">
        <v>1</v>
      </c>
      <c r="N264" s="203" t="s">
        <v>47</v>
      </c>
      <c r="O264" s="70"/>
      <c r="P264" s="204">
        <f>O264*H264</f>
        <v>0</v>
      </c>
      <c r="Q264" s="204">
        <v>0</v>
      </c>
      <c r="R264" s="204">
        <f>Q264*H264</f>
        <v>0</v>
      </c>
      <c r="S264" s="204">
        <v>0.01</v>
      </c>
      <c r="T264" s="205">
        <f>S264*H264</f>
        <v>13.587860000000001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6" t="s">
        <v>125</v>
      </c>
      <c r="AT264" s="206" t="s">
        <v>127</v>
      </c>
      <c r="AU264" s="206" t="s">
        <v>90</v>
      </c>
      <c r="AY264" s="16" t="s">
        <v>126</v>
      </c>
      <c r="BE264" s="207">
        <f>IF(N264="základní",J264,0)</f>
        <v>0</v>
      </c>
      <c r="BF264" s="207">
        <f>IF(N264="snížená",J264,0)</f>
        <v>0</v>
      </c>
      <c r="BG264" s="207">
        <f>IF(N264="zákl. přenesená",J264,0)</f>
        <v>0</v>
      </c>
      <c r="BH264" s="207">
        <f>IF(N264="sníž. přenesená",J264,0)</f>
        <v>0</v>
      </c>
      <c r="BI264" s="207">
        <f>IF(N264="nulová",J264,0)</f>
        <v>0</v>
      </c>
      <c r="BJ264" s="16" t="s">
        <v>90</v>
      </c>
      <c r="BK264" s="207">
        <f>ROUND(I264*H264,2)</f>
        <v>0</v>
      </c>
      <c r="BL264" s="16" t="s">
        <v>125</v>
      </c>
      <c r="BM264" s="206" t="s">
        <v>456</v>
      </c>
    </row>
    <row r="265" spans="1:65" s="13" customFormat="1" ht="11.25">
      <c r="B265" s="219"/>
      <c r="C265" s="220"/>
      <c r="D265" s="210" t="s">
        <v>132</v>
      </c>
      <c r="E265" s="221" t="s">
        <v>1</v>
      </c>
      <c r="F265" s="222" t="s">
        <v>457</v>
      </c>
      <c r="G265" s="220"/>
      <c r="H265" s="223">
        <v>1782.5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132</v>
      </c>
      <c r="AU265" s="229" t="s">
        <v>90</v>
      </c>
      <c r="AV265" s="13" t="s">
        <v>92</v>
      </c>
      <c r="AW265" s="13" t="s">
        <v>36</v>
      </c>
      <c r="AX265" s="13" t="s">
        <v>82</v>
      </c>
      <c r="AY265" s="229" t="s">
        <v>126</v>
      </c>
    </row>
    <row r="266" spans="1:65" s="13" customFormat="1" ht="11.25">
      <c r="B266" s="219"/>
      <c r="C266" s="220"/>
      <c r="D266" s="210" t="s">
        <v>132</v>
      </c>
      <c r="E266" s="221" t="s">
        <v>1</v>
      </c>
      <c r="F266" s="222" t="s">
        <v>416</v>
      </c>
      <c r="G266" s="220"/>
      <c r="H266" s="223">
        <v>158.256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132</v>
      </c>
      <c r="AU266" s="229" t="s">
        <v>90</v>
      </c>
      <c r="AV266" s="13" t="s">
        <v>92</v>
      </c>
      <c r="AW266" s="13" t="s">
        <v>36</v>
      </c>
      <c r="AX266" s="13" t="s">
        <v>82</v>
      </c>
      <c r="AY266" s="229" t="s">
        <v>126</v>
      </c>
    </row>
    <row r="267" spans="1:65" s="13" customFormat="1" ht="11.25">
      <c r="B267" s="219"/>
      <c r="C267" s="220"/>
      <c r="D267" s="210" t="s">
        <v>132</v>
      </c>
      <c r="E267" s="221" t="s">
        <v>1</v>
      </c>
      <c r="F267" s="222" t="s">
        <v>417</v>
      </c>
      <c r="G267" s="220"/>
      <c r="H267" s="223">
        <v>28.5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132</v>
      </c>
      <c r="AU267" s="229" t="s">
        <v>90</v>
      </c>
      <c r="AV267" s="13" t="s">
        <v>92</v>
      </c>
      <c r="AW267" s="13" t="s">
        <v>36</v>
      </c>
      <c r="AX267" s="13" t="s">
        <v>82</v>
      </c>
      <c r="AY267" s="229" t="s">
        <v>126</v>
      </c>
    </row>
    <row r="268" spans="1:65" s="13" customFormat="1" ht="11.25">
      <c r="B268" s="219"/>
      <c r="C268" s="220"/>
      <c r="D268" s="210" t="s">
        <v>132</v>
      </c>
      <c r="E268" s="221" t="s">
        <v>1</v>
      </c>
      <c r="F268" s="222" t="s">
        <v>401</v>
      </c>
      <c r="G268" s="220"/>
      <c r="H268" s="223">
        <v>-610.47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132</v>
      </c>
      <c r="AU268" s="229" t="s">
        <v>90</v>
      </c>
      <c r="AV268" s="13" t="s">
        <v>92</v>
      </c>
      <c r="AW268" s="13" t="s">
        <v>36</v>
      </c>
      <c r="AX268" s="13" t="s">
        <v>82</v>
      </c>
      <c r="AY268" s="229" t="s">
        <v>126</v>
      </c>
    </row>
    <row r="269" spans="1:65" s="14" customFormat="1" ht="11.25">
      <c r="B269" s="235"/>
      <c r="C269" s="236"/>
      <c r="D269" s="210" t="s">
        <v>132</v>
      </c>
      <c r="E269" s="237" t="s">
        <v>1</v>
      </c>
      <c r="F269" s="238" t="s">
        <v>259</v>
      </c>
      <c r="G269" s="236"/>
      <c r="H269" s="239">
        <v>1358.7860000000001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AT269" s="245" t="s">
        <v>132</v>
      </c>
      <c r="AU269" s="245" t="s">
        <v>90</v>
      </c>
      <c r="AV269" s="14" t="s">
        <v>125</v>
      </c>
      <c r="AW269" s="14" t="s">
        <v>36</v>
      </c>
      <c r="AX269" s="14" t="s">
        <v>90</v>
      </c>
      <c r="AY269" s="245" t="s">
        <v>126</v>
      </c>
    </row>
    <row r="270" spans="1:65" s="2" customFormat="1" ht="16.5" customHeight="1">
      <c r="A270" s="33"/>
      <c r="B270" s="34"/>
      <c r="C270" s="194" t="s">
        <v>458</v>
      </c>
      <c r="D270" s="194" t="s">
        <v>127</v>
      </c>
      <c r="E270" s="195" t="s">
        <v>459</v>
      </c>
      <c r="F270" s="196" t="s">
        <v>460</v>
      </c>
      <c r="G270" s="197" t="s">
        <v>130</v>
      </c>
      <c r="H270" s="198">
        <v>7.5</v>
      </c>
      <c r="I270" s="199"/>
      <c r="J270" s="200">
        <f>ROUND(I270*H270,2)</f>
        <v>0</v>
      </c>
      <c r="K270" s="201"/>
      <c r="L270" s="38"/>
      <c r="M270" s="202" t="s">
        <v>1</v>
      </c>
      <c r="N270" s="203" t="s">
        <v>47</v>
      </c>
      <c r="O270" s="70"/>
      <c r="P270" s="204">
        <f>O270*H270</f>
        <v>0</v>
      </c>
      <c r="Q270" s="204">
        <v>0</v>
      </c>
      <c r="R270" s="204">
        <f>Q270*H270</f>
        <v>0</v>
      </c>
      <c r="S270" s="204">
        <v>1</v>
      </c>
      <c r="T270" s="205">
        <f>S270*H270</f>
        <v>7.5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6" t="s">
        <v>125</v>
      </c>
      <c r="AT270" s="206" t="s">
        <v>127</v>
      </c>
      <c r="AU270" s="206" t="s">
        <v>90</v>
      </c>
      <c r="AY270" s="16" t="s">
        <v>126</v>
      </c>
      <c r="BE270" s="207">
        <f>IF(N270="základní",J270,0)</f>
        <v>0</v>
      </c>
      <c r="BF270" s="207">
        <f>IF(N270="snížená",J270,0)</f>
        <v>0</v>
      </c>
      <c r="BG270" s="207">
        <f>IF(N270="zákl. přenesená",J270,0)</f>
        <v>0</v>
      </c>
      <c r="BH270" s="207">
        <f>IF(N270="sníž. přenesená",J270,0)</f>
        <v>0</v>
      </c>
      <c r="BI270" s="207">
        <f>IF(N270="nulová",J270,0)</f>
        <v>0</v>
      </c>
      <c r="BJ270" s="16" t="s">
        <v>90</v>
      </c>
      <c r="BK270" s="207">
        <f>ROUND(I270*H270,2)</f>
        <v>0</v>
      </c>
      <c r="BL270" s="16" t="s">
        <v>125</v>
      </c>
      <c r="BM270" s="206" t="s">
        <v>461</v>
      </c>
    </row>
    <row r="271" spans="1:65" s="12" customFormat="1" ht="11.25">
      <c r="B271" s="208"/>
      <c r="C271" s="209"/>
      <c r="D271" s="210" t="s">
        <v>132</v>
      </c>
      <c r="E271" s="211" t="s">
        <v>1</v>
      </c>
      <c r="F271" s="212" t="s">
        <v>133</v>
      </c>
      <c r="G271" s="209"/>
      <c r="H271" s="211" t="s">
        <v>1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132</v>
      </c>
      <c r="AU271" s="218" t="s">
        <v>90</v>
      </c>
      <c r="AV271" s="12" t="s">
        <v>90</v>
      </c>
      <c r="AW271" s="12" t="s">
        <v>36</v>
      </c>
      <c r="AX271" s="12" t="s">
        <v>82</v>
      </c>
      <c r="AY271" s="218" t="s">
        <v>126</v>
      </c>
    </row>
    <row r="272" spans="1:65" s="13" customFormat="1" ht="11.25">
      <c r="B272" s="219"/>
      <c r="C272" s="220"/>
      <c r="D272" s="210" t="s">
        <v>132</v>
      </c>
      <c r="E272" s="221" t="s">
        <v>1</v>
      </c>
      <c r="F272" s="222" t="s">
        <v>462</v>
      </c>
      <c r="G272" s="220"/>
      <c r="H272" s="223">
        <v>7.5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132</v>
      </c>
      <c r="AU272" s="229" t="s">
        <v>90</v>
      </c>
      <c r="AV272" s="13" t="s">
        <v>92</v>
      </c>
      <c r="AW272" s="13" t="s">
        <v>36</v>
      </c>
      <c r="AX272" s="13" t="s">
        <v>90</v>
      </c>
      <c r="AY272" s="229" t="s">
        <v>126</v>
      </c>
    </row>
    <row r="273" spans="1:65" s="2" customFormat="1" ht="16.5" customHeight="1">
      <c r="A273" s="33"/>
      <c r="B273" s="34"/>
      <c r="C273" s="194" t="s">
        <v>463</v>
      </c>
      <c r="D273" s="230" t="s">
        <v>127</v>
      </c>
      <c r="E273" s="195" t="s">
        <v>464</v>
      </c>
      <c r="F273" s="196" t="s">
        <v>465</v>
      </c>
      <c r="G273" s="197" t="s">
        <v>218</v>
      </c>
      <c r="H273" s="198">
        <v>47.5</v>
      </c>
      <c r="I273" s="199"/>
      <c r="J273" s="200">
        <f>ROUND(I273*H273,2)</f>
        <v>0</v>
      </c>
      <c r="K273" s="201"/>
      <c r="L273" s="38"/>
      <c r="M273" s="202" t="s">
        <v>1</v>
      </c>
      <c r="N273" s="203" t="s">
        <v>47</v>
      </c>
      <c r="O273" s="70"/>
      <c r="P273" s="204">
        <f>O273*H273</f>
        <v>0</v>
      </c>
      <c r="Q273" s="204">
        <v>0</v>
      </c>
      <c r="R273" s="204">
        <f>Q273*H273</f>
        <v>0</v>
      </c>
      <c r="S273" s="204">
        <v>2.5</v>
      </c>
      <c r="T273" s="205">
        <f>S273*H273</f>
        <v>118.75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6" t="s">
        <v>125</v>
      </c>
      <c r="AT273" s="206" t="s">
        <v>127</v>
      </c>
      <c r="AU273" s="206" t="s">
        <v>90</v>
      </c>
      <c r="AY273" s="16" t="s">
        <v>126</v>
      </c>
      <c r="BE273" s="207">
        <f>IF(N273="základní",J273,0)</f>
        <v>0</v>
      </c>
      <c r="BF273" s="207">
        <f>IF(N273="snížená",J273,0)</f>
        <v>0</v>
      </c>
      <c r="BG273" s="207">
        <f>IF(N273="zákl. přenesená",J273,0)</f>
        <v>0</v>
      </c>
      <c r="BH273" s="207">
        <f>IF(N273="sníž. přenesená",J273,0)</f>
        <v>0</v>
      </c>
      <c r="BI273" s="207">
        <f>IF(N273="nulová",J273,0)</f>
        <v>0</v>
      </c>
      <c r="BJ273" s="16" t="s">
        <v>90</v>
      </c>
      <c r="BK273" s="207">
        <f>ROUND(I273*H273,2)</f>
        <v>0</v>
      </c>
      <c r="BL273" s="16" t="s">
        <v>125</v>
      </c>
      <c r="BM273" s="206" t="s">
        <v>466</v>
      </c>
    </row>
    <row r="274" spans="1:65" s="12" customFormat="1" ht="11.25">
      <c r="B274" s="208"/>
      <c r="C274" s="209"/>
      <c r="D274" s="210" t="s">
        <v>132</v>
      </c>
      <c r="E274" s="211" t="s">
        <v>1</v>
      </c>
      <c r="F274" s="212" t="s">
        <v>133</v>
      </c>
      <c r="G274" s="209"/>
      <c r="H274" s="211" t="s">
        <v>1</v>
      </c>
      <c r="I274" s="213"/>
      <c r="J274" s="209"/>
      <c r="K274" s="209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132</v>
      </c>
      <c r="AU274" s="218" t="s">
        <v>90</v>
      </c>
      <c r="AV274" s="12" t="s">
        <v>90</v>
      </c>
      <c r="AW274" s="12" t="s">
        <v>36</v>
      </c>
      <c r="AX274" s="12" t="s">
        <v>82</v>
      </c>
      <c r="AY274" s="218" t="s">
        <v>126</v>
      </c>
    </row>
    <row r="275" spans="1:65" s="13" customFormat="1" ht="11.25">
      <c r="B275" s="219"/>
      <c r="C275" s="220"/>
      <c r="D275" s="210" t="s">
        <v>132</v>
      </c>
      <c r="E275" s="221" t="s">
        <v>1</v>
      </c>
      <c r="F275" s="222" t="s">
        <v>467</v>
      </c>
      <c r="G275" s="220"/>
      <c r="H275" s="223">
        <v>46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132</v>
      </c>
      <c r="AU275" s="229" t="s">
        <v>90</v>
      </c>
      <c r="AV275" s="13" t="s">
        <v>92</v>
      </c>
      <c r="AW275" s="13" t="s">
        <v>36</v>
      </c>
      <c r="AX275" s="13" t="s">
        <v>82</v>
      </c>
      <c r="AY275" s="229" t="s">
        <v>126</v>
      </c>
    </row>
    <row r="276" spans="1:65" s="13" customFormat="1" ht="11.25">
      <c r="B276" s="219"/>
      <c r="C276" s="220"/>
      <c r="D276" s="210" t="s">
        <v>132</v>
      </c>
      <c r="E276" s="221" t="s">
        <v>1</v>
      </c>
      <c r="F276" s="222" t="s">
        <v>468</v>
      </c>
      <c r="G276" s="220"/>
      <c r="H276" s="223">
        <v>1.5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132</v>
      </c>
      <c r="AU276" s="229" t="s">
        <v>90</v>
      </c>
      <c r="AV276" s="13" t="s">
        <v>92</v>
      </c>
      <c r="AW276" s="13" t="s">
        <v>36</v>
      </c>
      <c r="AX276" s="13" t="s">
        <v>82</v>
      </c>
      <c r="AY276" s="229" t="s">
        <v>126</v>
      </c>
    </row>
    <row r="277" spans="1:65" s="14" customFormat="1" ht="11.25">
      <c r="B277" s="235"/>
      <c r="C277" s="236"/>
      <c r="D277" s="210" t="s">
        <v>132</v>
      </c>
      <c r="E277" s="237" t="s">
        <v>1</v>
      </c>
      <c r="F277" s="238" t="s">
        <v>259</v>
      </c>
      <c r="G277" s="236"/>
      <c r="H277" s="239">
        <v>47.5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AT277" s="245" t="s">
        <v>132</v>
      </c>
      <c r="AU277" s="245" t="s">
        <v>90</v>
      </c>
      <c r="AV277" s="14" t="s">
        <v>125</v>
      </c>
      <c r="AW277" s="14" t="s">
        <v>36</v>
      </c>
      <c r="AX277" s="14" t="s">
        <v>90</v>
      </c>
      <c r="AY277" s="245" t="s">
        <v>126</v>
      </c>
    </row>
    <row r="278" spans="1:65" s="2" customFormat="1" ht="16.5" customHeight="1">
      <c r="A278" s="33"/>
      <c r="B278" s="34"/>
      <c r="C278" s="194" t="s">
        <v>469</v>
      </c>
      <c r="D278" s="194" t="s">
        <v>127</v>
      </c>
      <c r="E278" s="195" t="s">
        <v>470</v>
      </c>
      <c r="F278" s="196" t="s">
        <v>471</v>
      </c>
      <c r="G278" s="197" t="s">
        <v>287</v>
      </c>
      <c r="H278" s="198">
        <v>30</v>
      </c>
      <c r="I278" s="199"/>
      <c r="J278" s="200">
        <f>ROUND(I278*H278,2)</f>
        <v>0</v>
      </c>
      <c r="K278" s="201"/>
      <c r="L278" s="38"/>
      <c r="M278" s="202" t="s">
        <v>1</v>
      </c>
      <c r="N278" s="203" t="s">
        <v>47</v>
      </c>
      <c r="O278" s="70"/>
      <c r="P278" s="204">
        <f>O278*H278</f>
        <v>0</v>
      </c>
      <c r="Q278" s="204">
        <v>0</v>
      </c>
      <c r="R278" s="204">
        <f>Q278*H278</f>
        <v>0</v>
      </c>
      <c r="S278" s="204">
        <v>0</v>
      </c>
      <c r="T278" s="205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6" t="s">
        <v>125</v>
      </c>
      <c r="AT278" s="206" t="s">
        <v>127</v>
      </c>
      <c r="AU278" s="206" t="s">
        <v>90</v>
      </c>
      <c r="AY278" s="16" t="s">
        <v>126</v>
      </c>
      <c r="BE278" s="207">
        <f>IF(N278="základní",J278,0)</f>
        <v>0</v>
      </c>
      <c r="BF278" s="207">
        <f>IF(N278="snížená",J278,0)</f>
        <v>0</v>
      </c>
      <c r="BG278" s="207">
        <f>IF(N278="zákl. přenesená",J278,0)</f>
        <v>0</v>
      </c>
      <c r="BH278" s="207">
        <f>IF(N278="sníž. přenesená",J278,0)</f>
        <v>0</v>
      </c>
      <c r="BI278" s="207">
        <f>IF(N278="nulová",J278,0)</f>
        <v>0</v>
      </c>
      <c r="BJ278" s="16" t="s">
        <v>90</v>
      </c>
      <c r="BK278" s="207">
        <f>ROUND(I278*H278,2)</f>
        <v>0</v>
      </c>
      <c r="BL278" s="16" t="s">
        <v>125</v>
      </c>
      <c r="BM278" s="206" t="s">
        <v>472</v>
      </c>
    </row>
    <row r="279" spans="1:65" s="13" customFormat="1" ht="11.25">
      <c r="B279" s="219"/>
      <c r="C279" s="220"/>
      <c r="D279" s="210" t="s">
        <v>132</v>
      </c>
      <c r="E279" s="221" t="s">
        <v>1</v>
      </c>
      <c r="F279" s="222" t="s">
        <v>443</v>
      </c>
      <c r="G279" s="220"/>
      <c r="H279" s="223">
        <v>30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132</v>
      </c>
      <c r="AU279" s="229" t="s">
        <v>90</v>
      </c>
      <c r="AV279" s="13" t="s">
        <v>92</v>
      </c>
      <c r="AW279" s="13" t="s">
        <v>36</v>
      </c>
      <c r="AX279" s="13" t="s">
        <v>90</v>
      </c>
      <c r="AY279" s="229" t="s">
        <v>126</v>
      </c>
    </row>
    <row r="280" spans="1:65" s="2" customFormat="1" ht="16.5" customHeight="1">
      <c r="A280" s="33"/>
      <c r="B280" s="34"/>
      <c r="C280" s="194" t="s">
        <v>473</v>
      </c>
      <c r="D280" s="194" t="s">
        <v>127</v>
      </c>
      <c r="E280" s="195" t="s">
        <v>474</v>
      </c>
      <c r="F280" s="196" t="s">
        <v>475</v>
      </c>
      <c r="G280" s="197" t="s">
        <v>206</v>
      </c>
      <c r="H280" s="198">
        <v>1358.7860000000001</v>
      </c>
      <c r="I280" s="199"/>
      <c r="J280" s="200">
        <f>ROUND(I280*H280,2)</f>
        <v>0</v>
      </c>
      <c r="K280" s="201"/>
      <c r="L280" s="38"/>
      <c r="M280" s="202" t="s">
        <v>1</v>
      </c>
      <c r="N280" s="203" t="s">
        <v>47</v>
      </c>
      <c r="O280" s="70"/>
      <c r="P280" s="204">
        <f>O280*H280</f>
        <v>0</v>
      </c>
      <c r="Q280" s="204">
        <v>0</v>
      </c>
      <c r="R280" s="204">
        <f>Q280*H280</f>
        <v>0</v>
      </c>
      <c r="S280" s="204">
        <v>7.0000000000000007E-2</v>
      </c>
      <c r="T280" s="205">
        <f>S280*H280</f>
        <v>95.115020000000015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6" t="s">
        <v>125</v>
      </c>
      <c r="AT280" s="206" t="s">
        <v>127</v>
      </c>
      <c r="AU280" s="206" t="s">
        <v>90</v>
      </c>
      <c r="AY280" s="16" t="s">
        <v>126</v>
      </c>
      <c r="BE280" s="207">
        <f>IF(N280="základní",J280,0)</f>
        <v>0</v>
      </c>
      <c r="BF280" s="207">
        <f>IF(N280="snížená",J280,0)</f>
        <v>0</v>
      </c>
      <c r="BG280" s="207">
        <f>IF(N280="zákl. přenesená",J280,0)</f>
        <v>0</v>
      </c>
      <c r="BH280" s="207">
        <f>IF(N280="sníž. přenesená",J280,0)</f>
        <v>0</v>
      </c>
      <c r="BI280" s="207">
        <f>IF(N280="nulová",J280,0)</f>
        <v>0</v>
      </c>
      <c r="BJ280" s="16" t="s">
        <v>90</v>
      </c>
      <c r="BK280" s="207">
        <f>ROUND(I280*H280,2)</f>
        <v>0</v>
      </c>
      <c r="BL280" s="16" t="s">
        <v>125</v>
      </c>
      <c r="BM280" s="206" t="s">
        <v>476</v>
      </c>
    </row>
    <row r="281" spans="1:65" s="13" customFormat="1" ht="11.25">
      <c r="B281" s="219"/>
      <c r="C281" s="220"/>
      <c r="D281" s="210" t="s">
        <v>132</v>
      </c>
      <c r="E281" s="221" t="s">
        <v>1</v>
      </c>
      <c r="F281" s="222" t="s">
        <v>457</v>
      </c>
      <c r="G281" s="220"/>
      <c r="H281" s="223">
        <v>1782.5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132</v>
      </c>
      <c r="AU281" s="229" t="s">
        <v>90</v>
      </c>
      <c r="AV281" s="13" t="s">
        <v>92</v>
      </c>
      <c r="AW281" s="13" t="s">
        <v>36</v>
      </c>
      <c r="AX281" s="13" t="s">
        <v>82</v>
      </c>
      <c r="AY281" s="229" t="s">
        <v>126</v>
      </c>
    </row>
    <row r="282" spans="1:65" s="13" customFormat="1" ht="11.25">
      <c r="B282" s="219"/>
      <c r="C282" s="220"/>
      <c r="D282" s="210" t="s">
        <v>132</v>
      </c>
      <c r="E282" s="221" t="s">
        <v>1</v>
      </c>
      <c r="F282" s="222" t="s">
        <v>416</v>
      </c>
      <c r="G282" s="220"/>
      <c r="H282" s="223">
        <v>158.256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132</v>
      </c>
      <c r="AU282" s="229" t="s">
        <v>90</v>
      </c>
      <c r="AV282" s="13" t="s">
        <v>92</v>
      </c>
      <c r="AW282" s="13" t="s">
        <v>36</v>
      </c>
      <c r="AX282" s="13" t="s">
        <v>82</v>
      </c>
      <c r="AY282" s="229" t="s">
        <v>126</v>
      </c>
    </row>
    <row r="283" spans="1:65" s="13" customFormat="1" ht="11.25">
      <c r="B283" s="219"/>
      <c r="C283" s="220"/>
      <c r="D283" s="210" t="s">
        <v>132</v>
      </c>
      <c r="E283" s="221" t="s">
        <v>1</v>
      </c>
      <c r="F283" s="222" t="s">
        <v>417</v>
      </c>
      <c r="G283" s="220"/>
      <c r="H283" s="223">
        <v>28.5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132</v>
      </c>
      <c r="AU283" s="229" t="s">
        <v>90</v>
      </c>
      <c r="AV283" s="13" t="s">
        <v>92</v>
      </c>
      <c r="AW283" s="13" t="s">
        <v>36</v>
      </c>
      <c r="AX283" s="13" t="s">
        <v>82</v>
      </c>
      <c r="AY283" s="229" t="s">
        <v>126</v>
      </c>
    </row>
    <row r="284" spans="1:65" s="13" customFormat="1" ht="11.25">
      <c r="B284" s="219"/>
      <c r="C284" s="220"/>
      <c r="D284" s="210" t="s">
        <v>132</v>
      </c>
      <c r="E284" s="221" t="s">
        <v>1</v>
      </c>
      <c r="F284" s="222" t="s">
        <v>401</v>
      </c>
      <c r="G284" s="220"/>
      <c r="H284" s="223">
        <v>-610.47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132</v>
      </c>
      <c r="AU284" s="229" t="s">
        <v>90</v>
      </c>
      <c r="AV284" s="13" t="s">
        <v>92</v>
      </c>
      <c r="AW284" s="13" t="s">
        <v>36</v>
      </c>
      <c r="AX284" s="13" t="s">
        <v>82</v>
      </c>
      <c r="AY284" s="229" t="s">
        <v>126</v>
      </c>
    </row>
    <row r="285" spans="1:65" s="14" customFormat="1" ht="11.25">
      <c r="B285" s="235"/>
      <c r="C285" s="236"/>
      <c r="D285" s="210" t="s">
        <v>132</v>
      </c>
      <c r="E285" s="237" t="s">
        <v>1</v>
      </c>
      <c r="F285" s="238" t="s">
        <v>259</v>
      </c>
      <c r="G285" s="236"/>
      <c r="H285" s="239">
        <v>1358.7860000000001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AT285" s="245" t="s">
        <v>132</v>
      </c>
      <c r="AU285" s="245" t="s">
        <v>90</v>
      </c>
      <c r="AV285" s="14" t="s">
        <v>125</v>
      </c>
      <c r="AW285" s="14" t="s">
        <v>36</v>
      </c>
      <c r="AX285" s="14" t="s">
        <v>90</v>
      </c>
      <c r="AY285" s="245" t="s">
        <v>126</v>
      </c>
    </row>
    <row r="286" spans="1:65" s="2" customFormat="1" ht="16.5" customHeight="1">
      <c r="A286" s="33"/>
      <c r="B286" s="34"/>
      <c r="C286" s="194" t="s">
        <v>477</v>
      </c>
      <c r="D286" s="194" t="s">
        <v>127</v>
      </c>
      <c r="E286" s="195" t="s">
        <v>478</v>
      </c>
      <c r="F286" s="196" t="s">
        <v>479</v>
      </c>
      <c r="G286" s="197" t="s">
        <v>206</v>
      </c>
      <c r="H286" s="198">
        <v>805</v>
      </c>
      <c r="I286" s="199"/>
      <c r="J286" s="200">
        <f>ROUND(I286*H286,2)</f>
        <v>0</v>
      </c>
      <c r="K286" s="201"/>
      <c r="L286" s="38"/>
      <c r="M286" s="202" t="s">
        <v>1</v>
      </c>
      <c r="N286" s="203" t="s">
        <v>47</v>
      </c>
      <c r="O286" s="70"/>
      <c r="P286" s="204">
        <f>O286*H286</f>
        <v>0</v>
      </c>
      <c r="Q286" s="204">
        <v>0</v>
      </c>
      <c r="R286" s="204">
        <f>Q286*H286</f>
        <v>0</v>
      </c>
      <c r="S286" s="204">
        <v>0.01</v>
      </c>
      <c r="T286" s="205">
        <f>S286*H286</f>
        <v>8.0500000000000007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6" t="s">
        <v>125</v>
      </c>
      <c r="AT286" s="206" t="s">
        <v>127</v>
      </c>
      <c r="AU286" s="206" t="s">
        <v>90</v>
      </c>
      <c r="AY286" s="16" t="s">
        <v>126</v>
      </c>
      <c r="BE286" s="207">
        <f>IF(N286="základní",J286,0)</f>
        <v>0</v>
      </c>
      <c r="BF286" s="207">
        <f>IF(N286="snížená",J286,0)</f>
        <v>0</v>
      </c>
      <c r="BG286" s="207">
        <f>IF(N286="zákl. přenesená",J286,0)</f>
        <v>0</v>
      </c>
      <c r="BH286" s="207">
        <f>IF(N286="sníž. přenesená",J286,0)</f>
        <v>0</v>
      </c>
      <c r="BI286" s="207">
        <f>IF(N286="nulová",J286,0)</f>
        <v>0</v>
      </c>
      <c r="BJ286" s="16" t="s">
        <v>90</v>
      </c>
      <c r="BK286" s="207">
        <f>ROUND(I286*H286,2)</f>
        <v>0</v>
      </c>
      <c r="BL286" s="16" t="s">
        <v>125</v>
      </c>
      <c r="BM286" s="206" t="s">
        <v>480</v>
      </c>
    </row>
    <row r="287" spans="1:65" s="12" customFormat="1" ht="11.25">
      <c r="B287" s="208"/>
      <c r="C287" s="209"/>
      <c r="D287" s="210" t="s">
        <v>132</v>
      </c>
      <c r="E287" s="211" t="s">
        <v>1</v>
      </c>
      <c r="F287" s="212" t="s">
        <v>133</v>
      </c>
      <c r="G287" s="209"/>
      <c r="H287" s="211" t="s">
        <v>1</v>
      </c>
      <c r="I287" s="213"/>
      <c r="J287" s="209"/>
      <c r="K287" s="209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132</v>
      </c>
      <c r="AU287" s="218" t="s">
        <v>90</v>
      </c>
      <c r="AV287" s="12" t="s">
        <v>90</v>
      </c>
      <c r="AW287" s="12" t="s">
        <v>36</v>
      </c>
      <c r="AX287" s="12" t="s">
        <v>82</v>
      </c>
      <c r="AY287" s="218" t="s">
        <v>126</v>
      </c>
    </row>
    <row r="288" spans="1:65" s="13" customFormat="1" ht="11.25">
      <c r="B288" s="219"/>
      <c r="C288" s="220"/>
      <c r="D288" s="210" t="s">
        <v>132</v>
      </c>
      <c r="E288" s="221" t="s">
        <v>1</v>
      </c>
      <c r="F288" s="222" t="s">
        <v>481</v>
      </c>
      <c r="G288" s="220"/>
      <c r="H288" s="223">
        <v>805</v>
      </c>
      <c r="I288" s="224"/>
      <c r="J288" s="220"/>
      <c r="K288" s="220"/>
      <c r="L288" s="225"/>
      <c r="M288" s="232"/>
      <c r="N288" s="233"/>
      <c r="O288" s="233"/>
      <c r="P288" s="233"/>
      <c r="Q288" s="233"/>
      <c r="R288" s="233"/>
      <c r="S288" s="233"/>
      <c r="T288" s="234"/>
      <c r="AT288" s="229" t="s">
        <v>132</v>
      </c>
      <c r="AU288" s="229" t="s">
        <v>90</v>
      </c>
      <c r="AV288" s="13" t="s">
        <v>92</v>
      </c>
      <c r="AW288" s="13" t="s">
        <v>36</v>
      </c>
      <c r="AX288" s="13" t="s">
        <v>90</v>
      </c>
      <c r="AY288" s="229" t="s">
        <v>126</v>
      </c>
    </row>
    <row r="289" spans="1:31" s="2" customFormat="1" ht="6.95" customHeight="1">
      <c r="A289" s="33"/>
      <c r="B289" s="53"/>
      <c r="C289" s="54"/>
      <c r="D289" s="54"/>
      <c r="E289" s="54"/>
      <c r="F289" s="54"/>
      <c r="G289" s="54"/>
      <c r="H289" s="54"/>
      <c r="I289" s="151"/>
      <c r="J289" s="54"/>
      <c r="K289" s="54"/>
      <c r="L289" s="38"/>
      <c r="M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</row>
  </sheetData>
  <sheetProtection algorithmName="SHA-512" hashValue="erxof+AiyUyrDmXnSCwQuO0Y2ZHGVteMEptzA9uOgbZB9cvsH5+lr4h+7SpmgK6R8rw9nQNZoaGHKpMpNoQ2Iw==" saltValue="Ea72+rWoa7sML/Vs6p9h3bm5/eRRRBNMmPHYNgwcDo58MlMFZqu1pAe1tu5VbFg4p8smGbklAdIHgaIcl2Lv/Q==" spinCount="100000" sheet="1" objects="1" scenarios="1" formatColumns="0" formatRows="0" autoFilter="0"/>
  <autoFilter ref="C126:K288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95" fitToHeight="100" orientation="landscape" r:id="rId1"/>
  <headerFooter>
    <oddFooter>&amp;L&amp;F
&amp;A&amp;C20.02.2020
Stránkování R01-ZADÁNÍ  &amp;P/&amp;N</oddFooter>
  </headerFooter>
  <rowBreaks count="5" manualBreakCount="5">
    <brk id="146" min="2" max="10" man="1"/>
    <brk id="171" min="2" max="10" man="1"/>
    <brk id="202" min="2" max="10" man="1"/>
    <brk id="240" min="2" max="10" man="1"/>
    <brk id="269" min="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zakázky</vt:lpstr>
      <vt:lpstr>SO 001 - Příprava území</vt:lpstr>
      <vt:lpstr>SO 201 - Most M1</vt:lpstr>
      <vt:lpstr>'Rekapitulace zakázky'!Názvy_tisku</vt:lpstr>
      <vt:lpstr>'SO 001 - Příprava území'!Názvy_tisku</vt:lpstr>
      <vt:lpstr>'SO 201 - Most M1'!Názvy_tisku</vt:lpstr>
      <vt:lpstr>'Rekapitulace zakázky'!Oblast_tisku</vt:lpstr>
      <vt:lpstr>'SO 001 - Příprava území'!Oblast_tisku</vt:lpstr>
      <vt:lpstr>'SO 201 - Most M1'!Oblast_tisku</vt:lpstr>
    </vt:vector>
  </TitlesOfParts>
  <Company>Jaroslav Klíma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023 2020_02_20jk 2-R01-ZAD SIR-MOST-M1-SAFARI XLS</dc:title>
  <dc:subject>023 2020_02_20jk 2-R01-ZAD SIR-MOST-M1-SAFARI XLS</dc:subject>
  <dc:creator>Jaroslav Klíma</dc:creator>
  <cp:keywords>023 2020_02_20jk 2-R01-ZAD SIR-MOST-M1-SAFARI XLS</cp:keywords>
  <cp:lastModifiedBy>Jaroslav Klíma</cp:lastModifiedBy>
  <dcterms:created xsi:type="dcterms:W3CDTF">2020-02-20T09:50:21Z</dcterms:created>
  <dcterms:modified xsi:type="dcterms:W3CDTF">2020-02-20T10:04:44Z</dcterms:modified>
</cp:coreProperties>
</file>